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7" documentId="13_ncr:1_{D3B8327A-237D-4AB4-9B44-1BF20D03A260}" xr6:coauthVersionLast="47" xr6:coauthVersionMax="47" xr10:uidLastSave="{26C3F2DE-A250-4823-9C0A-17A804E91883}"/>
  <bookViews>
    <workbookView xWindow="-105" yWindow="0" windowWidth="19410" windowHeight="15585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175m'!$B$1:$N$78</definedName>
    <definedName name="_xlnm.Print_Titles" localSheetId="0">'Arcadis share buy back 175m'!$1:$9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1" l="1"/>
  <c r="I74" i="1"/>
  <c r="I73" i="1"/>
  <c r="I72" i="1"/>
  <c r="I71" i="1"/>
  <c r="J71" i="1" s="1"/>
  <c r="F71" i="1"/>
  <c r="F72" i="1" s="1"/>
  <c r="F73" i="1" s="1"/>
  <c r="F74" i="1" s="1"/>
  <c r="F75" i="1" s="1"/>
  <c r="L74" i="1" s="1"/>
  <c r="M74" i="1" s="1"/>
  <c r="I69" i="1"/>
  <c r="I68" i="1"/>
  <c r="I67" i="1"/>
  <c r="I66" i="1"/>
  <c r="I65" i="1"/>
  <c r="J65" i="1" s="1"/>
  <c r="F65" i="1"/>
  <c r="F66" i="1" s="1"/>
  <c r="F67" i="1" s="1"/>
  <c r="F68" i="1" s="1"/>
  <c r="F69" i="1" s="1"/>
  <c r="L67" i="1" s="1"/>
  <c r="M67" i="1" s="1"/>
  <c r="J72" i="1" l="1"/>
  <c r="J73" i="1"/>
  <c r="J74" i="1" s="1"/>
  <c r="J75" i="1" s="1"/>
  <c r="L71" i="1"/>
  <c r="M71" i="1" s="1"/>
  <c r="L75" i="1"/>
  <c r="M75" i="1" s="1"/>
  <c r="L73" i="1"/>
  <c r="M73" i="1" s="1"/>
  <c r="L72" i="1"/>
  <c r="M72" i="1" s="1"/>
  <c r="J66" i="1"/>
  <c r="J67" i="1" s="1"/>
  <c r="J68" i="1" s="1"/>
  <c r="J69" i="1" s="1"/>
  <c r="L65" i="1"/>
  <c r="M65" i="1" s="1"/>
  <c r="L69" i="1"/>
  <c r="M69" i="1" s="1"/>
  <c r="L68" i="1"/>
  <c r="M68" i="1" s="1"/>
  <c r="L66" i="1"/>
  <c r="M66" i="1" s="1"/>
  <c r="I63" i="1"/>
  <c r="I62" i="1"/>
  <c r="I61" i="1"/>
  <c r="I60" i="1"/>
  <c r="I59" i="1"/>
  <c r="J59" i="1" s="1"/>
  <c r="J60" i="1" s="1"/>
  <c r="F59" i="1"/>
  <c r="F60" i="1" s="1"/>
  <c r="F61" i="1" s="1"/>
  <c r="F62" i="1" s="1"/>
  <c r="F63" i="1" s="1"/>
  <c r="L62" i="1" s="1"/>
  <c r="M62" i="1" s="1"/>
  <c r="N75" i="1" l="1"/>
  <c r="J61" i="1"/>
  <c r="J62" i="1" s="1"/>
  <c r="J63" i="1" s="1"/>
  <c r="N69" i="1"/>
  <c r="L59" i="1"/>
  <c r="M59" i="1" s="1"/>
  <c r="L63" i="1"/>
  <c r="M63" i="1" s="1"/>
  <c r="L61" i="1"/>
  <c r="M61" i="1" s="1"/>
  <c r="L60" i="1"/>
  <c r="M60" i="1" s="1"/>
  <c r="I57" i="1"/>
  <c r="I56" i="1"/>
  <c r="I55" i="1"/>
  <c r="I54" i="1"/>
  <c r="I53" i="1"/>
  <c r="J53" i="1" s="1"/>
  <c r="F53" i="1"/>
  <c r="F54" i="1" s="1"/>
  <c r="F55" i="1" s="1"/>
  <c r="F56" i="1" s="1"/>
  <c r="F57" i="1" s="1"/>
  <c r="L54" i="1" s="1"/>
  <c r="M54" i="1" s="1"/>
  <c r="I51" i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F42" i="1" s="1"/>
  <c r="F43" i="1" s="1"/>
  <c r="F44" i="1" s="1"/>
  <c r="F45" i="1" s="1"/>
  <c r="I41" i="1"/>
  <c r="J41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J54" i="1" l="1"/>
  <c r="J55" i="1" s="1"/>
  <c r="J56" i="1" s="1"/>
  <c r="J57" i="1" s="1"/>
  <c r="O57" i="1" s="1"/>
  <c r="N63" i="1"/>
  <c r="L56" i="1"/>
  <c r="M56" i="1" s="1"/>
  <c r="L53" i="1"/>
  <c r="M53" i="1" s="1"/>
  <c r="L57" i="1"/>
  <c r="M57" i="1" s="1"/>
  <c r="L55" i="1"/>
  <c r="M55" i="1" s="1"/>
  <c r="J48" i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 s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57" i="1" l="1"/>
  <c r="Q57" i="1" s="1"/>
  <c r="N57" i="1"/>
  <c r="O51" i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M10" i="1"/>
  <c r="G12" i="1" l="1"/>
  <c r="F19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G13" i="1" l="1"/>
  <c r="F20" i="1"/>
  <c r="M12" i="1"/>
  <c r="G14" i="1" l="1"/>
  <c r="F21" i="1"/>
  <c r="G77" i="1" s="1"/>
  <c r="I15" i="1"/>
  <c r="I14" i="1"/>
  <c r="I13" i="1"/>
  <c r="J13" i="1" s="1"/>
  <c r="G15" i="1" l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77" i="1" s="1"/>
  <c r="G17" i="1" l="1"/>
  <c r="G18" i="1"/>
  <c r="G19" i="1"/>
  <c r="G20" i="1"/>
  <c r="G21" i="1"/>
  <c r="N21" i="1"/>
  <c r="O15" i="1"/>
  <c r="P15" i="1"/>
  <c r="G23" i="1" l="1"/>
  <c r="P77" i="1"/>
  <c r="Q77" i="1" s="1"/>
  <c r="N77" i="1"/>
  <c r="Q15" i="1"/>
  <c r="G24" i="1" l="1"/>
  <c r="C6" i="1"/>
  <c r="C8" i="1" s="1"/>
  <c r="G25" i="1" l="1"/>
  <c r="C5" i="1"/>
  <c r="L13" i="1"/>
  <c r="M13" i="1" s="1"/>
  <c r="L14" i="1"/>
  <c r="M14" i="1" s="1"/>
  <c r="L15" i="1"/>
  <c r="M15" i="1" s="1"/>
  <c r="G26" i="1" l="1"/>
  <c r="N15" i="1"/>
  <c r="G27" i="1" l="1"/>
  <c r="C7" i="1"/>
  <c r="O77" i="1"/>
  <c r="G32" i="1" l="1"/>
  <c r="G30" i="1"/>
  <c r="G31" i="1"/>
  <c r="G29" i="1"/>
  <c r="G33" i="1"/>
  <c r="G39" i="1" l="1"/>
  <c r="G38" i="1"/>
  <c r="G37" i="1"/>
  <c r="G36" i="1"/>
  <c r="G35" i="1"/>
  <c r="G43" i="1" l="1"/>
  <c r="G44" i="1"/>
  <c r="G41" i="1"/>
  <c r="G42" i="1"/>
  <c r="G45" i="1"/>
  <c r="G51" i="1" l="1"/>
  <c r="G47" i="1"/>
  <c r="G50" i="1"/>
  <c r="G49" i="1"/>
  <c r="G48" i="1"/>
  <c r="G54" i="1" l="1"/>
  <c r="G55" i="1"/>
  <c r="G56" i="1"/>
  <c r="G53" i="1"/>
  <c r="G57" i="1"/>
  <c r="G60" i="1" l="1"/>
  <c r="G62" i="1"/>
  <c r="G61" i="1"/>
  <c r="G59" i="1"/>
  <c r="G63" i="1"/>
  <c r="G69" i="1" l="1"/>
  <c r="G68" i="1"/>
  <c r="G67" i="1"/>
  <c r="G66" i="1"/>
  <c r="G65" i="1"/>
  <c r="G72" i="1" l="1"/>
  <c r="G73" i="1"/>
  <c r="G75" i="1"/>
  <c r="G74" i="1"/>
  <c r="G71" i="1"/>
</calcChain>
</file>

<file path=xl/sharedStrings.xml><?xml version="1.0" encoding="utf-8"?>
<sst xmlns="http://schemas.openxmlformats.org/spreadsheetml/2006/main" count="31" uniqueCount="31">
  <si>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</si>
  <si>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</si>
  <si>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</si>
  <si>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</si>
  <si>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</si>
  <si>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</si>
  <si>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</si>
  <si>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</si>
  <si>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</si>
  <si>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</si>
  <si>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</si>
  <si>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</si>
  <si>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</si>
  <si>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</si>
  <si>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</si>
  <si>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</si>
  <si>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</si>
  <si>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</si>
  <si>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</si>
  <si>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</si>
  <si>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</si>
  <si>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</si>
  <si>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</si>
  <si>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</si>
  <si>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</si>
  <si>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</si>
  <si>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</si>
  <si>
    <t>Week 8</t>
  </si>
  <si>
    <t>Week 9</t>
  </si>
  <si>
    <t>Week 10</t>
  </si>
  <si>
    <t>Week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</si>
</sst>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  <numFmt numFmtId="185" formatCode="0.0%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2"/>
      <color rgb="FFFF0000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6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3" fontId="83" fillId="0" borderId="0" xfId="1" applyNumberFormat="1" applyFont="1"/>
    <xf numFmtId="0" fontId="83" fillId="0" borderId="0" xfId="0" applyFont="1" applyAlignment="1">
      <alignment wrapText="1"/>
    </xf>
    <xf numFmtId="0" fontId="83" fillId="0" borderId="0" xfId="0" applyFont="1"/>
    <xf numFmtId="10" fontId="83" fillId="0" borderId="0" xfId="131" applyNumberFormat="1" applyFont="1"/>
    <xf numFmtId="3" fontId="83" fillId="36" borderId="0" xfId="1" applyNumberFormat="1" applyFont="1" applyFill="1"/>
    <xf numFmtId="10" fontId="83" fillId="36" borderId="0" xfId="131" applyNumberFormat="1" applyFont="1" applyFill="1"/>
    <xf numFmtId="185" fontId="47" fillId="0" borderId="18" xfId="131" applyNumberFormat="1" applyFont="1" applyBorder="1"/>
    <xf numFmtId="0" fontId="50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06618" y="186518"/>
          <a:ext cx="2871665" cy="449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T79"/>
  <sheetViews>
    <sheetView showGridLines="0" tabSelected="1" view="pageBreakPreview" topLeftCell="C1" zoomScale="85" zoomScaleNormal="115" zoomScaleSheetLayoutView="85" workbookViewId="0">
      <pane ySplit="9" topLeftCell="A61" activePane="bottomLeft" state="frozen"/>
      <selection pane="bottomLeft" activeCell="O2" sqref="O2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6.28515625" style="39" bestFit="1" customWidth="1"/>
    <col min="17" max="17" width="9.7109375" style="39" bestFit="1" customWidth="1"/>
    <col min="18" max="18" width="8.7109375" style="1"/>
    <col min="19" max="19" width="10.7109375" style="1" customWidth="1"/>
    <col min="20" max="20" width="13" style="1" bestFit="1" customWidth="1"/>
    <col min="21" max="16384" width="8.7109375" style="1"/>
  </cols>
  <sheetData>
    <row r="1" spans="2:20" ht="68.099999999999994" customHeight="1">
      <c r="B1" s="6"/>
    </row>
    <row r="2" spans="2:20" ht="71.099999999999994" customHeight="1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20">
      <c r="F3" s="5"/>
      <c r="G3" s="5"/>
    </row>
    <row r="4" spans="2:20" s="7" customFormat="1" ht="16.5" thickBot="1">
      <c r="B4" s="7" t="s">
        <v>18</v>
      </c>
      <c r="E4" s="8"/>
      <c r="F4" s="9"/>
      <c r="G4" s="9"/>
      <c r="I4" s="10"/>
      <c r="J4" s="10"/>
      <c r="O4" s="40"/>
      <c r="P4" s="40"/>
      <c r="Q4" s="40"/>
    </row>
    <row r="5" spans="2:20" s="7" customFormat="1" ht="15.75">
      <c r="B5" s="11" t="s">
        <v>1</v>
      </c>
      <c r="C5" s="12">
        <f>G77</f>
        <v>2798182</v>
      </c>
      <c r="D5" s="8"/>
      <c r="E5" s="8"/>
      <c r="F5" s="9"/>
      <c r="G5" s="9"/>
      <c r="I5" s="10"/>
      <c r="J5" s="10"/>
      <c r="O5" s="40"/>
      <c r="P5" s="40"/>
      <c r="Q5" s="40"/>
    </row>
    <row r="6" spans="2:20" s="7" customFormat="1" ht="15.75">
      <c r="B6" s="13" t="s">
        <v>2</v>
      </c>
      <c r="C6" s="14">
        <f>J77</f>
        <v>110380568.19319999</v>
      </c>
      <c r="D6" s="15"/>
      <c r="E6" s="15"/>
      <c r="F6" s="9"/>
      <c r="G6" s="9"/>
      <c r="I6" s="10"/>
      <c r="J6" s="10"/>
      <c r="O6" s="40"/>
      <c r="P6" s="40"/>
      <c r="Q6" s="40"/>
      <c r="S6" s="55"/>
      <c r="T6" s="55"/>
    </row>
    <row r="7" spans="2:20" s="7" customFormat="1" ht="15.75">
      <c r="B7" s="13" t="s">
        <v>3</v>
      </c>
      <c r="C7" s="45">
        <f>N77</f>
        <v>39.447244029587779</v>
      </c>
      <c r="D7" s="15"/>
      <c r="E7" s="15"/>
      <c r="F7" s="9"/>
      <c r="G7" s="9"/>
      <c r="I7" s="10"/>
      <c r="J7" s="10"/>
      <c r="O7" s="40"/>
      <c r="P7" s="40"/>
      <c r="Q7" s="40"/>
      <c r="S7" s="55"/>
      <c r="T7" s="55"/>
    </row>
    <row r="8" spans="2:20" s="7" customFormat="1" ht="16.5" thickBot="1">
      <c r="B8" s="46" t="s">
        <v>19</v>
      </c>
      <c r="C8" s="53">
        <f>C6/175000000</f>
        <v>0.63074610396114283</v>
      </c>
      <c r="E8" s="8"/>
      <c r="F8" s="9"/>
      <c r="G8" s="9"/>
      <c r="I8" s="10"/>
      <c r="J8" s="10"/>
      <c r="O8" s="40"/>
      <c r="P8" s="40"/>
      <c r="Q8" s="40"/>
      <c r="S8" s="47"/>
      <c r="T8" s="47"/>
    </row>
    <row r="9" spans="2:20" s="16" customFormat="1" ht="58.5" customHeight="1">
      <c r="C9" s="17" t="s">
        <v>4</v>
      </c>
      <c r="D9" s="17" t="s">
        <v>5</v>
      </c>
      <c r="E9" s="18" t="s">
        <v>6</v>
      </c>
      <c r="F9" s="19" t="s">
        <v>23</v>
      </c>
      <c r="G9" s="19" t="s">
        <v>7</v>
      </c>
      <c r="H9" s="17" t="s">
        <v>8</v>
      </c>
      <c r="I9" s="20" t="s">
        <v>9</v>
      </c>
      <c r="J9" s="19" t="s">
        <v>24</v>
      </c>
      <c r="L9" s="21"/>
      <c r="M9" s="21"/>
      <c r="N9" s="22" t="s">
        <v>10</v>
      </c>
      <c r="O9" s="40" t="s">
        <v>11</v>
      </c>
      <c r="P9" s="40" t="s">
        <v>12</v>
      </c>
      <c r="Q9" s="41" t="s">
        <v>13</v>
      </c>
      <c r="S9" s="48"/>
      <c r="T9" s="48"/>
    </row>
    <row r="10" spans="2:20" s="7" customFormat="1" ht="15.75" customHeight="1">
      <c r="B10" s="23" t="s">
        <v>14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  <c r="S10" s="49"/>
      <c r="T10" s="49"/>
    </row>
    <row r="11" spans="2:20" s="7" customFormat="1" ht="15.75" customHeight="1">
      <c r="B11" s="28" t="s">
        <v>15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  <c r="S11" s="47"/>
      <c r="T11" s="50"/>
    </row>
    <row r="12" spans="2:20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  <c r="S12" s="47"/>
      <c r="T12" s="50"/>
    </row>
    <row r="13" spans="2:20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  <c r="S13" s="47"/>
      <c r="T13" s="50"/>
    </row>
    <row r="14" spans="2:20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  <c r="S14" s="47"/>
      <c r="T14" s="50"/>
    </row>
    <row r="15" spans="2:20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  <c r="S15" s="47"/>
      <c r="T15" s="50"/>
    </row>
    <row r="16" spans="2:20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  <c r="S16" s="47"/>
      <c r="T16" s="50"/>
    </row>
    <row r="17" spans="2:20" s="7" customFormat="1" ht="15.75" customHeight="1">
      <c r="B17" s="28" t="s">
        <v>17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  <c r="S17" s="47"/>
      <c r="T17" s="50"/>
    </row>
    <row r="18" spans="2:20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  <c r="S18" s="47"/>
      <c r="T18" s="50"/>
    </row>
    <row r="19" spans="2:20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  <c r="S19" s="47"/>
      <c r="T19" s="50"/>
    </row>
    <row r="20" spans="2:20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  <c r="S20" s="47"/>
      <c r="T20" s="50"/>
    </row>
    <row r="21" spans="2:20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  <c r="S21" s="47"/>
      <c r="T21" s="50"/>
    </row>
    <row r="22" spans="2:20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  <c r="S22" s="47"/>
      <c r="T22" s="50"/>
    </row>
    <row r="23" spans="2:20" s="7" customFormat="1" ht="15.75" customHeight="1">
      <c r="B23" s="28" t="s">
        <v>20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  <c r="S23" s="47"/>
      <c r="T23" s="50"/>
    </row>
    <row r="24" spans="2:20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  <c r="S24" s="47"/>
      <c r="T24" s="50"/>
    </row>
    <row r="25" spans="2:20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  <c r="S25" s="47"/>
      <c r="T25" s="50"/>
    </row>
    <row r="26" spans="2:20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  <c r="S26" s="47"/>
      <c r="T26" s="50"/>
    </row>
    <row r="27" spans="2:20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  <c r="S27" s="47"/>
      <c r="T27" s="50"/>
    </row>
    <row r="28" spans="2:20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  <c r="S28" s="47"/>
      <c r="T28" s="50"/>
    </row>
    <row r="29" spans="2:20" s="7" customFormat="1" ht="15.75" customHeight="1">
      <c r="B29" s="28" t="s">
        <v>21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  <c r="S29" s="47"/>
      <c r="T29" s="50"/>
    </row>
    <row r="30" spans="2:20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  <c r="S30" s="47"/>
      <c r="T30" s="50"/>
    </row>
    <row r="31" spans="2:20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  <c r="S31" s="47"/>
      <c r="T31" s="50"/>
    </row>
    <row r="32" spans="2:20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  <c r="S32" s="47"/>
      <c r="T32" s="50"/>
    </row>
    <row r="33" spans="2:20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  <c r="S33" s="47"/>
      <c r="T33" s="50"/>
    </row>
    <row r="34" spans="2:20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  <c r="S34" s="47"/>
      <c r="T34" s="50"/>
    </row>
    <row r="35" spans="2:20" s="7" customFormat="1" ht="15.75" customHeight="1">
      <c r="B35" s="28" t="s">
        <v>22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  <c r="S35" s="47"/>
      <c r="T35" s="50"/>
    </row>
    <row r="36" spans="2:20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  <c r="S36" s="47"/>
      <c r="T36" s="50"/>
    </row>
    <row r="37" spans="2:20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  <c r="S37" s="47"/>
      <c r="T37" s="50"/>
    </row>
    <row r="38" spans="2:20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  <c r="S38" s="47"/>
      <c r="T38" s="50"/>
    </row>
    <row r="39" spans="2:20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  <c r="S39" s="47"/>
      <c r="T39" s="50"/>
    </row>
    <row r="40" spans="2:20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  <c r="S40" s="47"/>
      <c r="T40" s="50"/>
    </row>
    <row r="41" spans="2:20" s="7" customFormat="1" ht="15.75" customHeight="1">
      <c r="B41" s="28" t="s">
        <v>25</v>
      </c>
      <c r="C41" s="24">
        <v>45964</v>
      </c>
      <c r="D41" s="24">
        <v>45966</v>
      </c>
      <c r="E41" s="30">
        <v>121063</v>
      </c>
      <c r="F41" s="9">
        <f t="shared" ref="F41:F75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  <c r="S41" s="47"/>
      <c r="T41" s="50"/>
    </row>
    <row r="42" spans="2:20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  <c r="S42" s="47"/>
      <c r="T42" s="50"/>
    </row>
    <row r="43" spans="2:20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  <c r="S43" s="47"/>
      <c r="T43" s="50"/>
    </row>
    <row r="44" spans="2:20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  <c r="S44" s="47"/>
      <c r="T44" s="50"/>
    </row>
    <row r="45" spans="2:20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  <c r="S45" s="47"/>
      <c r="T45" s="50"/>
    </row>
    <row r="46" spans="2:20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  <c r="S46" s="47"/>
      <c r="T46" s="50"/>
    </row>
    <row r="47" spans="2:20" s="7" customFormat="1" ht="15.75" customHeight="1">
      <c r="B47" s="28" t="s">
        <v>26</v>
      </c>
      <c r="C47" s="24">
        <v>45971</v>
      </c>
      <c r="D47" s="24">
        <v>45973</v>
      </c>
      <c r="E47" s="30">
        <v>102580</v>
      </c>
      <c r="F47" s="9">
        <f t="shared" si="24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7" si="28">L47*H47</f>
        <v>17.790372095440585</v>
      </c>
      <c r="O47" s="40"/>
      <c r="P47" s="40"/>
      <c r="Q47" s="40"/>
      <c r="S47" s="47"/>
      <c r="T47" s="50"/>
    </row>
    <row r="48" spans="2:20" s="7" customFormat="1" ht="15.75" customHeight="1">
      <c r="C48" s="24">
        <v>45972</v>
      </c>
      <c r="D48" s="24">
        <v>45974</v>
      </c>
      <c r="E48" s="30">
        <v>1000</v>
      </c>
      <c r="F48" s="9">
        <f t="shared" si="24"/>
        <v>103580</v>
      </c>
      <c r="G48" s="9">
        <f t="shared" ref="G48:G51" si="29">F48+$G$45</f>
        <v>1357171</v>
      </c>
      <c r="H48" s="25">
        <v>36.852499999999999</v>
      </c>
      <c r="I48" s="26">
        <f t="shared" ref="I48:I51" si="30">E48*H48</f>
        <v>36852.5</v>
      </c>
      <c r="J48" s="26">
        <f>J47+I48</f>
        <v>3802184.7539999997</v>
      </c>
      <c r="L48" s="27">
        <f t="shared" ref="L48:L51" si="31">E48/$F$51</f>
        <v>4.7247814788566028E-3</v>
      </c>
      <c r="M48" s="10">
        <f t="shared" si="28"/>
        <v>0.17412000944956296</v>
      </c>
      <c r="O48" s="40"/>
      <c r="P48" s="40"/>
      <c r="Q48" s="40"/>
      <c r="S48" s="47"/>
      <c r="T48" s="50"/>
    </row>
    <row r="49" spans="2:20" s="7" customFormat="1" ht="15.75" customHeight="1">
      <c r="C49" s="24">
        <v>45973</v>
      </c>
      <c r="D49" s="24">
        <v>45975</v>
      </c>
      <c r="E49" s="30">
        <v>48297</v>
      </c>
      <c r="F49" s="9">
        <f t="shared" si="24"/>
        <v>151877</v>
      </c>
      <c r="G49" s="9">
        <f t="shared" si="29"/>
        <v>1405468</v>
      </c>
      <c r="H49" s="25">
        <v>37.708500000000001</v>
      </c>
      <c r="I49" s="26">
        <f t="shared" si="30"/>
        <v>1821207.4245</v>
      </c>
      <c r="J49" s="26">
        <f>J48+I49</f>
        <v>5623392.1784999995</v>
      </c>
      <c r="L49" s="27">
        <f t="shared" si="31"/>
        <v>0.22819277108433736</v>
      </c>
      <c r="M49" s="10">
        <f t="shared" si="28"/>
        <v>8.6048071084337359</v>
      </c>
      <c r="O49" s="40"/>
      <c r="P49" s="40"/>
      <c r="Q49" s="40"/>
      <c r="S49" s="47"/>
      <c r="T49" s="50"/>
    </row>
    <row r="50" spans="2:20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4"/>
        <v>181868</v>
      </c>
      <c r="G50" s="9">
        <f t="shared" si="29"/>
        <v>1435459</v>
      </c>
      <c r="H50" s="25">
        <v>37.198099999999997</v>
      </c>
      <c r="I50" s="26">
        <f t="shared" si="30"/>
        <v>1115608.2171</v>
      </c>
      <c r="J50" s="26">
        <f>J49+I50</f>
        <v>6739000.3955999995</v>
      </c>
      <c r="L50" s="27">
        <f t="shared" si="31"/>
        <v>0.14170092133238837</v>
      </c>
      <c r="M50" s="10">
        <f t="shared" si="28"/>
        <v>5.2710050418143153</v>
      </c>
      <c r="O50" s="40"/>
      <c r="P50" s="40"/>
      <c r="Q50" s="40"/>
      <c r="S50" s="47"/>
      <c r="T50" s="50"/>
    </row>
    <row r="51" spans="2:20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4"/>
        <v>211650</v>
      </c>
      <c r="G51" s="9">
        <f t="shared" si="29"/>
        <v>1465241</v>
      </c>
      <c r="H51" s="25">
        <v>36.278300000000002</v>
      </c>
      <c r="I51" s="26">
        <f t="shared" si="30"/>
        <v>1080440.3306</v>
      </c>
      <c r="J51" s="32">
        <f>J50+I51</f>
        <v>7819440.7261999995</v>
      </c>
      <c r="L51" s="27">
        <f t="shared" si="31"/>
        <v>0.14071344200330735</v>
      </c>
      <c r="M51" s="10">
        <f t="shared" si="28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  <c r="S51" s="47"/>
      <c r="T51" s="50"/>
    </row>
    <row r="52" spans="2:20" s="7" customFormat="1" ht="15.75" customHeigh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  <c r="S52" s="47"/>
      <c r="T52" s="50"/>
    </row>
    <row r="53" spans="2:20" s="7" customFormat="1" ht="15.75" customHeight="1">
      <c r="B53" s="28" t="s">
        <v>27</v>
      </c>
      <c r="C53" s="24">
        <v>45978</v>
      </c>
      <c r="D53" s="24">
        <v>45980</v>
      </c>
      <c r="E53" s="30">
        <v>23371</v>
      </c>
      <c r="F53" s="9">
        <f t="shared" si="24"/>
        <v>23371</v>
      </c>
      <c r="G53" s="9">
        <f>F53+$G$51</f>
        <v>1488612</v>
      </c>
      <c r="H53" s="25">
        <v>36.016399999999997</v>
      </c>
      <c r="I53" s="26">
        <f>E53*H53</f>
        <v>841739.28439999989</v>
      </c>
      <c r="J53" s="26">
        <f>I53</f>
        <v>841739.28439999989</v>
      </c>
      <c r="L53" s="27">
        <f>E53/$F$57</f>
        <v>0.14241925655088361</v>
      </c>
      <c r="M53" s="10">
        <f t="shared" si="28"/>
        <v>5.129428911639244</v>
      </c>
      <c r="O53" s="40"/>
      <c r="P53" s="40"/>
      <c r="Q53" s="40"/>
      <c r="S53" s="47"/>
      <c r="T53" s="50"/>
    </row>
    <row r="54" spans="2:20" s="7" customFormat="1" ht="15.75" customHeight="1">
      <c r="C54" s="24">
        <v>45979</v>
      </c>
      <c r="D54" s="24">
        <v>45981</v>
      </c>
      <c r="E54" s="30">
        <v>50000</v>
      </c>
      <c r="F54" s="9">
        <f t="shared" si="24"/>
        <v>73371</v>
      </c>
      <c r="G54" s="9">
        <f t="shared" ref="G54:G57" si="32">F54+$G$51</f>
        <v>1538612</v>
      </c>
      <c r="H54" s="25">
        <v>35.969200000000001</v>
      </c>
      <c r="I54" s="26">
        <f t="shared" ref="I54:I57" si="33">E54*H54</f>
        <v>1798460</v>
      </c>
      <c r="J54" s="26">
        <f>J53+I54</f>
        <v>2640199.2843999998</v>
      </c>
      <c r="L54" s="27">
        <f t="shared" ref="L54:L57" si="34">E54/$F$57</f>
        <v>0.30469226081657524</v>
      </c>
      <c r="M54" s="10">
        <f t="shared" si="28"/>
        <v>10.959536867763559</v>
      </c>
      <c r="O54" s="40"/>
      <c r="P54" s="40"/>
      <c r="Q54" s="40"/>
      <c r="S54" s="47"/>
      <c r="T54" s="50"/>
    </row>
    <row r="55" spans="2:20" s="7" customFormat="1" ht="15.75" customHeight="1">
      <c r="C55" s="24">
        <v>45980</v>
      </c>
      <c r="D55" s="24">
        <v>45982</v>
      </c>
      <c r="E55" s="30">
        <v>29639</v>
      </c>
      <c r="F55" s="9">
        <f t="shared" si="24"/>
        <v>103010</v>
      </c>
      <c r="G55" s="9">
        <f t="shared" si="32"/>
        <v>1568251</v>
      </c>
      <c r="H55" s="25">
        <v>35.990900000000003</v>
      </c>
      <c r="I55" s="26">
        <f t="shared" si="33"/>
        <v>1066734.2851000002</v>
      </c>
      <c r="J55" s="26">
        <f>J54+I55</f>
        <v>3706933.5695000002</v>
      </c>
      <c r="L55" s="27">
        <f t="shared" si="34"/>
        <v>0.18061547836684949</v>
      </c>
      <c r="M55" s="10">
        <f t="shared" si="28"/>
        <v>6.5005136203534439</v>
      </c>
      <c r="O55" s="40"/>
      <c r="P55" s="40"/>
      <c r="Q55" s="40"/>
      <c r="S55" s="47"/>
      <c r="T55" s="50"/>
    </row>
    <row r="56" spans="2:20" s="7" customFormat="1" ht="15.75" customHeight="1" thickBot="1">
      <c r="C56" s="24">
        <v>45981</v>
      </c>
      <c r="D56" s="24">
        <v>45985</v>
      </c>
      <c r="E56" s="30">
        <v>30000</v>
      </c>
      <c r="F56" s="9">
        <f t="shared" si="24"/>
        <v>133010</v>
      </c>
      <c r="G56" s="9">
        <f t="shared" si="32"/>
        <v>1598251</v>
      </c>
      <c r="H56" s="25">
        <v>35.589300000000001</v>
      </c>
      <c r="I56" s="26">
        <f t="shared" si="33"/>
        <v>1067679</v>
      </c>
      <c r="J56" s="26">
        <f>J55+I56</f>
        <v>4774612.5695000002</v>
      </c>
      <c r="L56" s="27">
        <f t="shared" si="34"/>
        <v>0.18281535648994515</v>
      </c>
      <c r="M56" s="10">
        <f t="shared" si="28"/>
        <v>6.5062705667276051</v>
      </c>
      <c r="O56" s="40"/>
      <c r="P56" s="40"/>
      <c r="Q56" s="40"/>
      <c r="S56" s="47"/>
      <c r="T56" s="50"/>
    </row>
    <row r="57" spans="2:20" s="7" customFormat="1" ht="15.75" customHeight="1" thickBot="1">
      <c r="C57" s="24">
        <v>45982</v>
      </c>
      <c r="D57" s="24">
        <v>45986</v>
      </c>
      <c r="E57" s="30">
        <v>31090</v>
      </c>
      <c r="F57" s="31">
        <f t="shared" si="24"/>
        <v>164100</v>
      </c>
      <c r="G57" s="9">
        <f t="shared" si="32"/>
        <v>1629341</v>
      </c>
      <c r="H57" s="25">
        <v>35.192500000000003</v>
      </c>
      <c r="I57" s="26">
        <f t="shared" si="33"/>
        <v>1094134.8250000002</v>
      </c>
      <c r="J57" s="32">
        <f>J56+I57</f>
        <v>5868747.3945000004</v>
      </c>
      <c r="L57" s="27">
        <f t="shared" si="34"/>
        <v>0.1894576477757465</v>
      </c>
      <c r="M57" s="10">
        <f t="shared" si="28"/>
        <v>6.6674882693479596</v>
      </c>
      <c r="N57" s="33">
        <f>SUM(M53:M57)</f>
        <v>35.763238235831807</v>
      </c>
      <c r="O57" s="42">
        <f>(J57/F57)</f>
        <v>35.763238235831814</v>
      </c>
      <c r="P57" s="43">
        <f>J57</f>
        <v>5868747.3945000004</v>
      </c>
      <c r="Q57" s="44">
        <f>P57/175000000</f>
        <v>3.3535699397142862E-2</v>
      </c>
      <c r="S57" s="47"/>
      <c r="T57" s="50"/>
    </row>
    <row r="58" spans="2:20" s="7" customFormat="1" ht="15.75" customHeight="1">
      <c r="B58" s="35"/>
      <c r="C58" s="35"/>
      <c r="D58" s="35"/>
      <c r="E58" s="36"/>
      <c r="F58" s="37"/>
      <c r="G58" s="37"/>
      <c r="H58" s="35"/>
      <c r="I58" s="38"/>
      <c r="J58" s="38"/>
      <c r="K58" s="35"/>
      <c r="L58" s="35"/>
      <c r="M58" s="35"/>
      <c r="N58" s="35"/>
      <c r="O58" s="40"/>
      <c r="P58" s="40"/>
      <c r="Q58" s="40"/>
      <c r="S58" s="47"/>
      <c r="T58" s="50"/>
    </row>
    <row r="59" spans="2:20" s="7" customFormat="1" ht="15.75" customHeight="1">
      <c r="B59" s="28" t="s">
        <v>28</v>
      </c>
      <c r="C59" s="24">
        <v>45985</v>
      </c>
      <c r="D59" s="24">
        <v>45987</v>
      </c>
      <c r="E59" s="30">
        <v>68090</v>
      </c>
      <c r="F59" s="9">
        <f t="shared" si="24"/>
        <v>68090</v>
      </c>
      <c r="G59" s="9">
        <f>F59+$G$57</f>
        <v>1697431</v>
      </c>
      <c r="H59" s="25">
        <v>36.091299999999997</v>
      </c>
      <c r="I59" s="26">
        <f>E59*H59</f>
        <v>2457456.6169999996</v>
      </c>
      <c r="J59" s="26">
        <f>I59</f>
        <v>2457456.6169999996</v>
      </c>
      <c r="L59" s="27">
        <f>E59/$F$63</f>
        <v>0.17868342671197826</v>
      </c>
      <c r="M59" s="10">
        <f t="shared" ref="M59:M63" si="35">L59*H59</f>
        <v>6.44891715849002</v>
      </c>
      <c r="O59" s="40"/>
      <c r="P59" s="40"/>
      <c r="Q59" s="40"/>
      <c r="S59" s="47"/>
      <c r="T59" s="50"/>
    </row>
    <row r="60" spans="2:20" s="7" customFormat="1" ht="15.75" customHeight="1">
      <c r="C60" s="24">
        <v>45986</v>
      </c>
      <c r="D60" s="24">
        <v>45988</v>
      </c>
      <c r="E60" s="30">
        <v>63659</v>
      </c>
      <c r="F60" s="9">
        <f t="shared" si="24"/>
        <v>131749</v>
      </c>
      <c r="G60" s="9">
        <f t="shared" ref="G60:G63" si="36">F60+$G$57</f>
        <v>1761090</v>
      </c>
      <c r="H60" s="25">
        <v>36.317599999999999</v>
      </c>
      <c r="I60" s="26">
        <f t="shared" ref="I60:I63" si="37">E60*H60</f>
        <v>2311942.0984</v>
      </c>
      <c r="J60" s="26">
        <f>J59+I60</f>
        <v>4769398.7153999992</v>
      </c>
      <c r="L60" s="27">
        <f t="shared" ref="L60:L63" si="38">E60/$F$63</f>
        <v>0.16705548922099905</v>
      </c>
      <c r="M60" s="10">
        <f t="shared" si="35"/>
        <v>6.0670544353325546</v>
      </c>
      <c r="O60" s="40"/>
      <c r="P60" s="40"/>
      <c r="Q60" s="40"/>
      <c r="S60" s="47"/>
      <c r="T60" s="50"/>
    </row>
    <row r="61" spans="2:20" s="7" customFormat="1" ht="15.75" customHeight="1">
      <c r="C61" s="24">
        <v>45987</v>
      </c>
      <c r="D61" s="24">
        <v>45989</v>
      </c>
      <c r="E61" s="30">
        <v>72712</v>
      </c>
      <c r="F61" s="9">
        <f t="shared" si="24"/>
        <v>204461</v>
      </c>
      <c r="G61" s="9">
        <f t="shared" si="36"/>
        <v>1833802</v>
      </c>
      <c r="H61" s="25">
        <v>36.844900000000003</v>
      </c>
      <c r="I61" s="26">
        <f t="shared" si="37"/>
        <v>2679066.3688000003</v>
      </c>
      <c r="J61" s="26">
        <f>J60+I61</f>
        <v>7448465.0841999995</v>
      </c>
      <c r="L61" s="27">
        <f t="shared" si="38"/>
        <v>0.19081259102777742</v>
      </c>
      <c r="M61" s="10">
        <f t="shared" si="35"/>
        <v>7.030470835159357</v>
      </c>
      <c r="O61" s="40"/>
      <c r="P61" s="40"/>
      <c r="Q61" s="40"/>
      <c r="S61" s="47"/>
      <c r="T61" s="50"/>
    </row>
    <row r="62" spans="2:20" s="7" customFormat="1" ht="15.75" customHeight="1" thickBot="1">
      <c r="C62" s="24">
        <v>45988</v>
      </c>
      <c r="D62" s="24">
        <v>45992</v>
      </c>
      <c r="E62" s="30">
        <v>91561</v>
      </c>
      <c r="F62" s="9">
        <f t="shared" si="24"/>
        <v>296022</v>
      </c>
      <c r="G62" s="9">
        <f t="shared" si="36"/>
        <v>1925363</v>
      </c>
      <c r="H62" s="25">
        <v>37.684600000000003</v>
      </c>
      <c r="I62" s="26">
        <f t="shared" si="37"/>
        <v>3450439.6606000001</v>
      </c>
      <c r="J62" s="26">
        <f>J61+I62</f>
        <v>10898904.7448</v>
      </c>
      <c r="L62" s="27">
        <f t="shared" si="38"/>
        <v>0.24027659323212575</v>
      </c>
      <c r="M62" s="10">
        <f t="shared" si="35"/>
        <v>9.0547273053153674</v>
      </c>
      <c r="O62" s="40"/>
      <c r="P62" s="40"/>
      <c r="Q62" s="40"/>
      <c r="S62" s="51"/>
      <c r="T62" s="52"/>
    </row>
    <row r="63" spans="2:20" s="7" customFormat="1" ht="15.75" customHeight="1" thickBot="1">
      <c r="C63" s="24">
        <v>45989</v>
      </c>
      <c r="D63" s="24">
        <v>45993</v>
      </c>
      <c r="E63" s="30">
        <v>85043</v>
      </c>
      <c r="F63" s="31">
        <f t="shared" si="24"/>
        <v>381065</v>
      </c>
      <c r="G63" s="9">
        <f t="shared" si="36"/>
        <v>2010406</v>
      </c>
      <c r="H63" s="25">
        <v>38.077300000000001</v>
      </c>
      <c r="I63" s="26">
        <f t="shared" si="37"/>
        <v>3238207.8239000002</v>
      </c>
      <c r="J63" s="32">
        <f>J62+I63</f>
        <v>14137112.568700001</v>
      </c>
      <c r="L63" s="27">
        <f t="shared" si="38"/>
        <v>0.22317189980711952</v>
      </c>
      <c r="M63" s="10">
        <f t="shared" si="35"/>
        <v>8.4977833805256324</v>
      </c>
      <c r="N63" s="33">
        <f>SUM(M59:M63)</f>
        <v>37.098953114822933</v>
      </c>
      <c r="O63" s="40"/>
      <c r="P63" s="40"/>
      <c r="Q63" s="40"/>
      <c r="S63" s="47"/>
      <c r="T63" s="50"/>
    </row>
    <row r="64" spans="2:20" s="7" customFormat="1" ht="15.75" customHeight="1">
      <c r="B64" s="35"/>
      <c r="C64" s="35"/>
      <c r="D64" s="35"/>
      <c r="E64" s="36"/>
      <c r="F64" s="37"/>
      <c r="G64" s="37"/>
      <c r="H64" s="35"/>
      <c r="I64" s="38"/>
      <c r="J64" s="38"/>
      <c r="K64" s="35"/>
      <c r="L64" s="35"/>
      <c r="M64" s="35"/>
      <c r="N64" s="35"/>
      <c r="O64" s="40"/>
      <c r="P64" s="40"/>
      <c r="Q64" s="40"/>
    </row>
    <row r="65" spans="2:20" s="7" customFormat="1" ht="15.75" customHeight="1">
      <c r="B65" s="28" t="s">
        <v>29</v>
      </c>
      <c r="C65" s="24">
        <v>45992</v>
      </c>
      <c r="D65" s="24">
        <v>45994</v>
      </c>
      <c r="E65" s="30">
        <v>85622</v>
      </c>
      <c r="F65" s="9">
        <f t="shared" si="24"/>
        <v>85622</v>
      </c>
      <c r="G65" s="9">
        <f>F65+$G$63</f>
        <v>2096028</v>
      </c>
      <c r="H65" s="25">
        <v>37.668199999999999</v>
      </c>
      <c r="I65" s="26">
        <f>E65*H65</f>
        <v>3225226.6203999999</v>
      </c>
      <c r="J65" s="26">
        <f>I65</f>
        <v>3225226.6203999999</v>
      </c>
      <c r="L65" s="27">
        <f>E65/$F$69</f>
        <v>0.18588343587583744</v>
      </c>
      <c r="M65" s="10">
        <f t="shared" ref="M65:M71" si="39">L65*H65</f>
        <v>7.0018944392582201</v>
      </c>
      <c r="O65" s="40"/>
      <c r="P65" s="40"/>
      <c r="Q65" s="40"/>
      <c r="S65" s="47"/>
      <c r="T65" s="50"/>
    </row>
    <row r="66" spans="2:20" s="7" customFormat="1" ht="15.75" customHeight="1">
      <c r="C66" s="24">
        <v>45993</v>
      </c>
      <c r="D66" s="24">
        <v>45995</v>
      </c>
      <c r="E66" s="30">
        <v>100787</v>
      </c>
      <c r="F66" s="9">
        <f t="shared" si="24"/>
        <v>186409</v>
      </c>
      <c r="G66" s="9">
        <f t="shared" ref="G66:G69" si="40">F66+$G$63</f>
        <v>2196815</v>
      </c>
      <c r="H66" s="25">
        <v>37.605899999999998</v>
      </c>
      <c r="I66" s="26">
        <f t="shared" ref="I66:I69" si="41">E66*H66</f>
        <v>3790185.8432999998</v>
      </c>
      <c r="J66" s="26">
        <f>J65+I66</f>
        <v>7015412.4637000002</v>
      </c>
      <c r="L66" s="27">
        <f t="shared" ref="L66:L69" si="42">E66/$F$69</f>
        <v>0.2188063097290186</v>
      </c>
      <c r="M66" s="10">
        <f t="shared" si="39"/>
        <v>8.2284082030384997</v>
      </c>
      <c r="O66" s="40"/>
      <c r="P66" s="40"/>
      <c r="Q66" s="40"/>
      <c r="S66" s="47"/>
      <c r="T66" s="50"/>
    </row>
    <row r="67" spans="2:20" s="7" customFormat="1" ht="15.75" customHeight="1">
      <c r="C67" s="24">
        <v>45994</v>
      </c>
      <c r="D67" s="24">
        <v>45996</v>
      </c>
      <c r="E67" s="30">
        <v>109866</v>
      </c>
      <c r="F67" s="9">
        <f t="shared" si="24"/>
        <v>296275</v>
      </c>
      <c r="G67" s="9">
        <f t="shared" si="40"/>
        <v>2306681</v>
      </c>
      <c r="H67" s="25">
        <v>37.661299999999997</v>
      </c>
      <c r="I67" s="26">
        <f t="shared" si="41"/>
        <v>4137696.3857999998</v>
      </c>
      <c r="J67" s="26">
        <f>J66+I67</f>
        <v>11153108.8495</v>
      </c>
      <c r="L67" s="27">
        <f t="shared" si="42"/>
        <v>0.23851661449084063</v>
      </c>
      <c r="M67" s="10">
        <f t="shared" si="39"/>
        <v>8.9828457733238949</v>
      </c>
      <c r="O67" s="40"/>
      <c r="P67" s="40"/>
      <c r="Q67" s="40"/>
      <c r="S67" s="47"/>
      <c r="T67" s="50"/>
    </row>
    <row r="68" spans="2:20" s="7" customFormat="1" ht="15.75" customHeight="1" thickBot="1">
      <c r="C68" s="24">
        <v>45995</v>
      </c>
      <c r="D68" s="24">
        <v>45999</v>
      </c>
      <c r="E68" s="30">
        <v>90402</v>
      </c>
      <c r="F68" s="9">
        <f t="shared" si="24"/>
        <v>386677</v>
      </c>
      <c r="G68" s="9">
        <f t="shared" si="40"/>
        <v>2397083</v>
      </c>
      <c r="H68" s="25">
        <v>36.882899999999999</v>
      </c>
      <c r="I68" s="26">
        <f t="shared" si="41"/>
        <v>3334287.9257999999</v>
      </c>
      <c r="J68" s="26">
        <f>J67+I68</f>
        <v>14487396.7753</v>
      </c>
      <c r="L68" s="27">
        <f t="shared" si="42"/>
        <v>0.19626070834654011</v>
      </c>
      <c r="M68" s="10">
        <f t="shared" si="39"/>
        <v>7.2386640798746038</v>
      </c>
      <c r="O68" s="40"/>
      <c r="P68" s="40"/>
      <c r="Q68" s="40"/>
      <c r="S68" s="47"/>
      <c r="T68" s="50"/>
    </row>
    <row r="69" spans="2:20" s="7" customFormat="1" ht="15.75" customHeight="1" thickBot="1">
      <c r="C69" s="24">
        <v>45996</v>
      </c>
      <c r="D69" s="24">
        <v>46000</v>
      </c>
      <c r="E69" s="30">
        <v>73945</v>
      </c>
      <c r="F69" s="31">
        <f t="shared" si="24"/>
        <v>460622</v>
      </c>
      <c r="G69" s="9">
        <f t="shared" si="40"/>
        <v>2471028</v>
      </c>
      <c r="H69" s="25">
        <v>37.186999999999998</v>
      </c>
      <c r="I69" s="26">
        <f t="shared" si="41"/>
        <v>2749792.7149999999</v>
      </c>
      <c r="J69" s="32">
        <f>J68+I69</f>
        <v>17237189.4903</v>
      </c>
      <c r="L69" s="27">
        <f t="shared" si="42"/>
        <v>0.16053293155776319</v>
      </c>
      <c r="M69" s="10">
        <f t="shared" si="39"/>
        <v>5.9697381258385391</v>
      </c>
      <c r="N69" s="33">
        <f>SUM(M65:M69)</f>
        <v>37.421550621333758</v>
      </c>
      <c r="O69" s="40"/>
      <c r="P69" s="40"/>
      <c r="Q69" s="40"/>
      <c r="S69" s="47"/>
      <c r="T69" s="50"/>
    </row>
    <row r="70" spans="2:20" s="7" customFormat="1" ht="15.75" customHeight="1">
      <c r="B70" s="35"/>
      <c r="C70" s="35"/>
      <c r="D70" s="35"/>
      <c r="E70" s="36"/>
      <c r="F70" s="37"/>
      <c r="G70" s="37"/>
      <c r="H70" s="35"/>
      <c r="I70" s="38"/>
      <c r="J70" s="38"/>
      <c r="K70" s="35"/>
      <c r="L70" s="35"/>
      <c r="M70" s="35"/>
      <c r="N70" s="35"/>
      <c r="O70" s="40"/>
      <c r="P70" s="40"/>
      <c r="Q70" s="40"/>
      <c r="S70" s="47"/>
      <c r="T70" s="50"/>
    </row>
    <row r="71" spans="2:20" s="7" customFormat="1" ht="15.75" customHeight="1">
      <c r="B71" s="28" t="s">
        <v>30</v>
      </c>
      <c r="C71" s="24">
        <v>45999</v>
      </c>
      <c r="D71" s="24">
        <v>46001</v>
      </c>
      <c r="E71" s="30">
        <v>62869</v>
      </c>
      <c r="F71" s="9">
        <f t="shared" si="24"/>
        <v>62869</v>
      </c>
      <c r="G71" s="9">
        <f>F71+$G$69</f>
        <v>2533897</v>
      </c>
      <c r="H71" s="25">
        <v>36.667299999999997</v>
      </c>
      <c r="I71" s="26">
        <f t="shared" ref="I71:I75" si="43">E71*H71</f>
        <v>2305236.4836999997</v>
      </c>
      <c r="J71" s="26">
        <f>I71</f>
        <v>2305236.4836999997</v>
      </c>
      <c r="L71" s="27">
        <f>E71/$F$75</f>
        <v>0.19216943702354242</v>
      </c>
      <c r="M71" s="10">
        <f t="shared" si="39"/>
        <v>7.046334398173336</v>
      </c>
      <c r="O71" s="40"/>
      <c r="P71" s="40"/>
      <c r="Q71" s="40"/>
      <c r="S71" s="47"/>
      <c r="T71" s="50"/>
    </row>
    <row r="72" spans="2:20" s="7" customFormat="1" ht="15.75" customHeight="1">
      <c r="C72" s="24">
        <v>46000</v>
      </c>
      <c r="D72" s="24">
        <v>46002</v>
      </c>
      <c r="E72" s="30">
        <v>39140</v>
      </c>
      <c r="F72" s="9">
        <f t="shared" si="24"/>
        <v>102009</v>
      </c>
      <c r="G72" s="9">
        <f t="shared" ref="G72:G75" si="44">F72+$G$69</f>
        <v>2573037</v>
      </c>
      <c r="H72" s="25">
        <v>36.207700000000003</v>
      </c>
      <c r="I72" s="26">
        <f t="shared" si="43"/>
        <v>1417169.378</v>
      </c>
      <c r="J72" s="26">
        <f>J71+I72</f>
        <v>3722405.8616999998</v>
      </c>
      <c r="L72" s="27">
        <f t="shared" ref="L72:L75" si="45">E72/$F$75</f>
        <v>0.11963784639649828</v>
      </c>
      <c r="M72" s="10">
        <f t="shared" ref="M72:M75" si="46">L72*H72</f>
        <v>4.3318112509704916</v>
      </c>
      <c r="O72" s="40"/>
      <c r="P72" s="40"/>
      <c r="Q72" s="40"/>
      <c r="S72" s="47"/>
      <c r="T72" s="50"/>
    </row>
    <row r="73" spans="2:20" s="7" customFormat="1" ht="15.75" customHeight="1">
      <c r="C73" s="24">
        <v>46001</v>
      </c>
      <c r="D73" s="24">
        <v>46003</v>
      </c>
      <c r="E73" s="30">
        <v>59688</v>
      </c>
      <c r="F73" s="9">
        <f t="shared" si="24"/>
        <v>161697</v>
      </c>
      <c r="G73" s="9">
        <f t="shared" si="44"/>
        <v>2632725</v>
      </c>
      <c r="H73" s="25">
        <v>36.033200000000001</v>
      </c>
      <c r="I73" s="26">
        <f t="shared" si="43"/>
        <v>2150749.6416000002</v>
      </c>
      <c r="J73" s="26">
        <f>J72+I73</f>
        <v>5873155.5033</v>
      </c>
      <c r="L73" s="27">
        <f t="shared" si="45"/>
        <v>0.18244618742243715</v>
      </c>
      <c r="M73" s="10">
        <f t="shared" si="46"/>
        <v>6.5741199606301626</v>
      </c>
      <c r="O73" s="40"/>
      <c r="P73" s="40"/>
      <c r="Q73" s="40"/>
      <c r="S73" s="47"/>
      <c r="T73" s="50"/>
    </row>
    <row r="74" spans="2:20" s="7" customFormat="1" ht="15.75" customHeight="1" thickBot="1">
      <c r="C74" s="24">
        <v>46002</v>
      </c>
      <c r="D74" s="24">
        <v>46006</v>
      </c>
      <c r="E74" s="30">
        <v>72829</v>
      </c>
      <c r="F74" s="9">
        <f t="shared" si="24"/>
        <v>234526</v>
      </c>
      <c r="G74" s="9">
        <f t="shared" si="44"/>
        <v>2705554</v>
      </c>
      <c r="H74" s="25">
        <v>35.933300000000003</v>
      </c>
      <c r="I74" s="26">
        <f t="shared" si="43"/>
        <v>2616986.3057000004</v>
      </c>
      <c r="J74" s="26">
        <f>J73+I74</f>
        <v>8490141.8090000004</v>
      </c>
      <c r="L74" s="27">
        <f t="shared" si="45"/>
        <v>0.22261381490062784</v>
      </c>
      <c r="M74" s="10">
        <f t="shared" si="46"/>
        <v>7.9992489949687311</v>
      </c>
      <c r="O74" s="40"/>
      <c r="P74" s="40"/>
      <c r="Q74" s="40"/>
      <c r="S74" s="47"/>
      <c r="T74" s="50"/>
    </row>
    <row r="75" spans="2:20" s="7" customFormat="1" ht="15.75" customHeight="1" thickBot="1">
      <c r="C75" s="24">
        <v>46003</v>
      </c>
      <c r="D75" s="24">
        <v>46007</v>
      </c>
      <c r="E75" s="30">
        <v>92628</v>
      </c>
      <c r="F75" s="31">
        <f t="shared" si="24"/>
        <v>327154</v>
      </c>
      <c r="G75" s="9">
        <f t="shared" si="44"/>
        <v>2798182</v>
      </c>
      <c r="H75" s="25">
        <v>36.329799999999999</v>
      </c>
      <c r="I75" s="26">
        <f t="shared" si="43"/>
        <v>3365156.7143999999</v>
      </c>
      <c r="J75" s="32">
        <f>J74+I75</f>
        <v>11855298.523400001</v>
      </c>
      <c r="L75" s="27">
        <f t="shared" si="45"/>
        <v>0.28313271425689429</v>
      </c>
      <c r="M75" s="10">
        <f t="shared" si="46"/>
        <v>10.286154882410118</v>
      </c>
      <c r="N75" s="33">
        <f>SUM(M71:M75)</f>
        <v>36.237669487152843</v>
      </c>
      <c r="O75" s="40"/>
      <c r="P75" s="40"/>
      <c r="Q75" s="40"/>
      <c r="S75" s="47"/>
      <c r="T75" s="50"/>
    </row>
    <row r="76" spans="2:20" s="7" customFormat="1" ht="15.75" customHeight="1" thickBot="1">
      <c r="B76" s="35"/>
      <c r="C76" s="35"/>
      <c r="D76" s="35"/>
      <c r="E76" s="36"/>
      <c r="F76" s="37"/>
      <c r="G76" s="37"/>
      <c r="H76" s="35"/>
      <c r="I76" s="38"/>
      <c r="J76" s="38"/>
      <c r="K76" s="35"/>
      <c r="L76" s="35"/>
      <c r="M76" s="35"/>
      <c r="N76" s="35"/>
      <c r="O76" s="40"/>
      <c r="P76" s="40"/>
      <c r="Q76" s="40"/>
      <c r="S76" s="47"/>
      <c r="T76" s="50"/>
    </row>
    <row r="77" spans="2:20" s="28" customFormat="1" ht="15.75" customHeight="1" thickBot="1">
      <c r="B77" s="28" t="s">
        <v>16</v>
      </c>
      <c r="E77" s="34"/>
      <c r="G77" s="31">
        <f>F15+F21+F27+F33+F39+F45+F51+F57+F63+F69+F75</f>
        <v>2798182</v>
      </c>
      <c r="H77" s="25"/>
      <c r="I77" s="26"/>
      <c r="J77" s="31">
        <f>J21+J15+J27+J33+J39+J45+J51+J57+J63+J69+J75</f>
        <v>110380568.19319999</v>
      </c>
      <c r="K77" s="7"/>
      <c r="L77" s="27"/>
      <c r="M77" s="10"/>
      <c r="N77" s="33">
        <f>J77/G77</f>
        <v>39.447244029587779</v>
      </c>
      <c r="O77" s="42">
        <f>N77</f>
        <v>39.447244029587779</v>
      </c>
      <c r="P77" s="43">
        <f>J77</f>
        <v>110380568.19319999</v>
      </c>
      <c r="Q77" s="44">
        <f>P77/175000000</f>
        <v>0.63074610396114283</v>
      </c>
      <c r="S77" s="47"/>
      <c r="T77" s="50"/>
    </row>
    <row r="78" spans="2:20" ht="15.75" customHeight="1"/>
    <row r="79" spans="2:20">
      <c r="B79" s="2"/>
    </row>
  </sheetData>
  <mergeCells count="2">
    <mergeCell ref="B2:N2"/>
    <mergeCell ref="S6:T7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eb8059d214cb17f7d91d579c1fbf39e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be4eee15d1de33b7d0cfd7595bd45f3f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2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1BFA86-059F-4C32-89DA-A8063B7CC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Arcadis Share Buyback</dc:title>
  <dc:subject/>
  <dc:creator>Baykaloz Sinem</dc:creator>
  <cp:keywords/>
  <dc:description/>
  <cp:lastModifiedBy>Baykalöz, Sinem</cp:lastModifiedBy>
  <cp:revision/>
  <cp:lastPrinted>2025-12-15T10:27:08Z</cp:lastPrinted>
  <dcterms:created xsi:type="dcterms:W3CDTF">2021-02-25T16:44:28Z</dcterms:created>
  <dcterms:modified xsi:type="dcterms:W3CDTF">2025-12-15T10:27:15Z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