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inembaykaloz/Downloads/"/>
    </mc:Choice>
  </mc:AlternateContent>
  <xr:revisionPtr revIDLastSave="0" documentId="8_{B985EAD1-55F3-354A-B2FA-19838910003E}" xr6:coauthVersionLast="47" xr6:coauthVersionMax="47" xr10:uidLastSave="{00000000-0000-0000-0000-000000000000}"/>
  <bookViews>
    <workbookView xWindow="0" yWindow="760" windowWidth="14700" windowHeight="16660" tabRatio="838" xr2:uid="{830D3D61-B9B0-425B-8F41-8EF6D32F60CE}"/>
  </bookViews>
  <sheets>
    <sheet name="Arcadis share buy back 175m" sheetId="1" r:id="rId1"/>
    <sheet name="Sheet1" sheetId="2" r:id="rId2"/>
  </sheets>
  <definedNames>
    <definedName name="_xlnm.Print_Area" localSheetId="0">'Arcadis share buy back 175m'!$B$1:$N$90</definedName>
    <definedName name="_xlnm.Print_Titles" localSheetId="0">'Arcadis share buy back 175m'!$1:$9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85" i="1" l="1"/>
  <c r="I84" i="1"/>
  <c r="I83" i="1"/>
  <c r="J83" i="1" s="1"/>
  <c r="F83" i="1"/>
  <c r="F84" i="1" s="1"/>
  <c r="F85" i="1" s="1"/>
  <c r="F86" i="1" s="1"/>
  <c r="F87" i="1" s="1"/>
  <c r="I78" i="1"/>
  <c r="I79" i="1"/>
  <c r="I77" i="1"/>
  <c r="L83" i="1" l="1"/>
  <c r="M83" i="1" s="1"/>
  <c r="L87" i="1"/>
  <c r="M87" i="1" s="1"/>
  <c r="L86" i="1"/>
  <c r="M86" i="1" s="1"/>
  <c r="L85" i="1"/>
  <c r="M85" i="1" s="1"/>
  <c r="N87" i="1" s="1"/>
  <c r="L84" i="1"/>
  <c r="M84" i="1" s="1"/>
  <c r="J84" i="1"/>
  <c r="J85" i="1" s="1"/>
  <c r="J86" i="1" s="1"/>
  <c r="J87" i="1" s="1"/>
  <c r="I81" i="1"/>
  <c r="I80" i="1"/>
  <c r="J77" i="1"/>
  <c r="F77" i="1"/>
  <c r="F78" i="1" s="1"/>
  <c r="F79" i="1" s="1"/>
  <c r="F80" i="1" s="1"/>
  <c r="F81" i="1" l="1"/>
  <c r="L78" i="1" s="1"/>
  <c r="M78" i="1" s="1"/>
  <c r="J78" i="1"/>
  <c r="J79" i="1" s="1"/>
  <c r="J80" i="1" s="1"/>
  <c r="J81" i="1" s="1"/>
  <c r="I75" i="1"/>
  <c r="I74" i="1"/>
  <c r="I73" i="1"/>
  <c r="I72" i="1"/>
  <c r="I71" i="1"/>
  <c r="J71" i="1" s="1"/>
  <c r="F71" i="1"/>
  <c r="F72" i="1" s="1"/>
  <c r="F73" i="1" s="1"/>
  <c r="F74" i="1" s="1"/>
  <c r="F75" i="1" s="1"/>
  <c r="L74" i="1" s="1"/>
  <c r="M74" i="1" s="1"/>
  <c r="I69" i="1"/>
  <c r="I68" i="1"/>
  <c r="I67" i="1"/>
  <c r="I66" i="1"/>
  <c r="I65" i="1"/>
  <c r="J65" i="1" s="1"/>
  <c r="F65" i="1"/>
  <c r="F66" i="1" s="1"/>
  <c r="F67" i="1" s="1"/>
  <c r="F68" i="1" s="1"/>
  <c r="F69" i="1" s="1"/>
  <c r="L67" i="1" s="1"/>
  <c r="M67" i="1" s="1"/>
  <c r="L79" i="1" l="1"/>
  <c r="M79" i="1" s="1"/>
  <c r="L80" i="1"/>
  <c r="M80" i="1" s="1"/>
  <c r="L77" i="1"/>
  <c r="M77" i="1" s="1"/>
  <c r="L81" i="1"/>
  <c r="M81" i="1" s="1"/>
  <c r="J72" i="1"/>
  <c r="J73" i="1" s="1"/>
  <c r="J74" i="1" s="1"/>
  <c r="J75" i="1" s="1"/>
  <c r="L71" i="1"/>
  <c r="M71" i="1" s="1"/>
  <c r="L75" i="1"/>
  <c r="M75" i="1" s="1"/>
  <c r="L73" i="1"/>
  <c r="M73" i="1" s="1"/>
  <c r="L72" i="1"/>
  <c r="M72" i="1" s="1"/>
  <c r="J66" i="1"/>
  <c r="J67" i="1" s="1"/>
  <c r="J68" i="1" s="1"/>
  <c r="J69" i="1" s="1"/>
  <c r="L65" i="1"/>
  <c r="M65" i="1" s="1"/>
  <c r="L69" i="1"/>
  <c r="M69" i="1" s="1"/>
  <c r="L68" i="1"/>
  <c r="M68" i="1" s="1"/>
  <c r="L66" i="1"/>
  <c r="M66" i="1" s="1"/>
  <c r="I63" i="1"/>
  <c r="I62" i="1"/>
  <c r="I61" i="1"/>
  <c r="I60" i="1"/>
  <c r="I59" i="1"/>
  <c r="J59" i="1" s="1"/>
  <c r="J60" i="1" s="1"/>
  <c r="F59" i="1"/>
  <c r="F60" i="1" s="1"/>
  <c r="F61" i="1" s="1"/>
  <c r="F62" i="1" s="1"/>
  <c r="F63" i="1" s="1"/>
  <c r="L62" i="1" s="1"/>
  <c r="M62" i="1" s="1"/>
  <c r="N81" i="1" l="1"/>
  <c r="N75" i="1"/>
  <c r="J61" i="1"/>
  <c r="J62" i="1" s="1"/>
  <c r="J63" i="1" s="1"/>
  <c r="N69" i="1"/>
  <c r="L59" i="1"/>
  <c r="M59" i="1" s="1"/>
  <c r="L63" i="1"/>
  <c r="M63" i="1" s="1"/>
  <c r="L61" i="1"/>
  <c r="M61" i="1" s="1"/>
  <c r="L60" i="1"/>
  <c r="M60" i="1" s="1"/>
  <c r="I57" i="1"/>
  <c r="I56" i="1"/>
  <c r="I55" i="1"/>
  <c r="I54" i="1"/>
  <c r="I53" i="1"/>
  <c r="J53" i="1" s="1"/>
  <c r="F53" i="1"/>
  <c r="F54" i="1" s="1"/>
  <c r="F55" i="1" s="1"/>
  <c r="F56" i="1" s="1"/>
  <c r="F57" i="1" s="1"/>
  <c r="L54" i="1" s="1"/>
  <c r="M54" i="1" s="1"/>
  <c r="I51" i="1"/>
  <c r="I50" i="1"/>
  <c r="I49" i="1"/>
  <c r="I48" i="1"/>
  <c r="I47" i="1"/>
  <c r="J47" i="1" s="1"/>
  <c r="F47" i="1"/>
  <c r="F48" i="1" s="1"/>
  <c r="F49" i="1" s="1"/>
  <c r="F50" i="1" s="1"/>
  <c r="F51" i="1" s="1"/>
  <c r="L51" i="1" s="1"/>
  <c r="M51" i="1" s="1"/>
  <c r="F41" i="1"/>
  <c r="F42" i="1" s="1"/>
  <c r="F43" i="1" s="1"/>
  <c r="F44" i="1" s="1"/>
  <c r="F45" i="1" s="1"/>
  <c r="I41" i="1"/>
  <c r="J41" i="1" s="1"/>
  <c r="I42" i="1"/>
  <c r="I43" i="1"/>
  <c r="I44" i="1"/>
  <c r="I45" i="1"/>
  <c r="I39" i="1"/>
  <c r="I38" i="1"/>
  <c r="I37" i="1"/>
  <c r="I36" i="1"/>
  <c r="I35" i="1"/>
  <c r="J35" i="1" s="1"/>
  <c r="F35" i="1"/>
  <c r="F36" i="1" s="1"/>
  <c r="F37" i="1" s="1"/>
  <c r="F38" i="1" s="1"/>
  <c r="F39" i="1" s="1"/>
  <c r="L35" i="1" s="1"/>
  <c r="M35" i="1" s="1"/>
  <c r="I33" i="1"/>
  <c r="I32" i="1"/>
  <c r="I31" i="1"/>
  <c r="I30" i="1"/>
  <c r="I29" i="1"/>
  <c r="J29" i="1" s="1"/>
  <c r="F29" i="1"/>
  <c r="F30" i="1" s="1"/>
  <c r="F31" i="1" s="1"/>
  <c r="F32" i="1" s="1"/>
  <c r="F33" i="1" s="1"/>
  <c r="L29" i="1" s="1"/>
  <c r="M29" i="1" s="1"/>
  <c r="D27" i="1"/>
  <c r="D26" i="1"/>
  <c r="D25" i="1"/>
  <c r="D24" i="1"/>
  <c r="D23" i="1"/>
  <c r="I27" i="1"/>
  <c r="I26" i="1"/>
  <c r="I25" i="1"/>
  <c r="I24" i="1"/>
  <c r="I23" i="1"/>
  <c r="J23" i="1" s="1"/>
  <c r="F23" i="1"/>
  <c r="F24" i="1" s="1"/>
  <c r="F25" i="1" s="1"/>
  <c r="F26" i="1" s="1"/>
  <c r="F27" i="1" s="1"/>
  <c r="L23" i="1" s="1"/>
  <c r="M23" i="1" s="1"/>
  <c r="J54" i="1" l="1"/>
  <c r="J55" i="1" s="1"/>
  <c r="J56" i="1" s="1"/>
  <c r="J57" i="1" s="1"/>
  <c r="O57" i="1" s="1"/>
  <c r="N63" i="1"/>
  <c r="L56" i="1"/>
  <c r="M56" i="1" s="1"/>
  <c r="L53" i="1"/>
  <c r="M53" i="1" s="1"/>
  <c r="L57" i="1"/>
  <c r="M57" i="1" s="1"/>
  <c r="L55" i="1"/>
  <c r="M55" i="1" s="1"/>
  <c r="J48" i="1"/>
  <c r="J49" i="1" s="1"/>
  <c r="J50" i="1" s="1"/>
  <c r="J51" i="1" s="1"/>
  <c r="P51" i="1" s="1"/>
  <c r="Q51" i="1" s="1"/>
  <c r="L49" i="1"/>
  <c r="M49" i="1" s="1"/>
  <c r="L50" i="1"/>
  <c r="M50" i="1" s="1"/>
  <c r="L48" i="1"/>
  <c r="M48" i="1" s="1"/>
  <c r="L47" i="1"/>
  <c r="M47" i="1" s="1"/>
  <c r="L42" i="1"/>
  <c r="M42" i="1" s="1"/>
  <c r="L43" i="1"/>
  <c r="M43" i="1" s="1"/>
  <c r="L44" i="1"/>
  <c r="M44" i="1" s="1"/>
  <c r="L45" i="1"/>
  <c r="M45" i="1" s="1"/>
  <c r="J42" i="1"/>
  <c r="J43" i="1" s="1"/>
  <c r="J44" i="1" s="1"/>
  <c r="J45" i="1" s="1"/>
  <c r="L41" i="1"/>
  <c r="M41" i="1" s="1"/>
  <c r="L39" i="1"/>
  <c r="M39" i="1" s="1"/>
  <c r="L38" i="1"/>
  <c r="M38" i="1" s="1"/>
  <c r="L37" i="1"/>
  <c r="M37" i="1" s="1"/>
  <c r="L36" i="1"/>
  <c r="M36" i="1" s="1"/>
  <c r="J36" i="1"/>
  <c r="J37" i="1" s="1"/>
  <c r="J38" i="1" s="1"/>
  <c r="J39" i="1" s="1"/>
  <c r="L31" i="1"/>
  <c r="M31" i="1" s="1"/>
  <c r="L32" i="1"/>
  <c r="M32" i="1" s="1"/>
  <c r="L33" i="1"/>
  <c r="M33" i="1" s="1"/>
  <c r="J30" i="1"/>
  <c r="J31" i="1" s="1"/>
  <c r="J32" i="1" s="1"/>
  <c r="J33" i="1" s="1"/>
  <c r="P33" i="1" s="1"/>
  <c r="Q33" i="1" s="1"/>
  <c r="L30" i="1"/>
  <c r="M30" i="1" s="1"/>
  <c r="L27" i="1"/>
  <c r="M27" i="1" s="1"/>
  <c r="L26" i="1"/>
  <c r="M26" i="1" s="1"/>
  <c r="L25" i="1"/>
  <c r="M25" i="1" s="1"/>
  <c r="L24" i="1"/>
  <c r="M24" i="1" s="1"/>
  <c r="J24" i="1"/>
  <c r="J25" i="1" s="1"/>
  <c r="J26" i="1" s="1"/>
  <c r="P57" i="1" l="1"/>
  <c r="Q57" i="1" s="1"/>
  <c r="N57" i="1"/>
  <c r="O51" i="1"/>
  <c r="N51" i="1"/>
  <c r="P45" i="1"/>
  <c r="Q45" i="1" s="1"/>
  <c r="O45" i="1"/>
  <c r="N45" i="1"/>
  <c r="N39" i="1"/>
  <c r="O33" i="1"/>
  <c r="P39" i="1"/>
  <c r="Q39" i="1" s="1"/>
  <c r="O39" i="1"/>
  <c r="N33" i="1"/>
  <c r="N27" i="1"/>
  <c r="J27" i="1"/>
  <c r="O27" i="1" s="1"/>
  <c r="P27" i="1" l="1"/>
  <c r="Q27" i="1" s="1"/>
  <c r="I18" i="1"/>
  <c r="I17" i="1"/>
  <c r="J17" i="1" s="1"/>
  <c r="D21" i="1"/>
  <c r="D20" i="1"/>
  <c r="D19" i="1"/>
  <c r="D18" i="1"/>
  <c r="D17" i="1"/>
  <c r="I21" i="1"/>
  <c r="I20" i="1"/>
  <c r="I19" i="1"/>
  <c r="F17" i="1"/>
  <c r="F18" i="1" l="1"/>
  <c r="J18" i="1"/>
  <c r="J19" i="1" s="1"/>
  <c r="J20" i="1" s="1"/>
  <c r="J21" i="1" s="1"/>
  <c r="G11" i="1"/>
  <c r="M10" i="1"/>
  <c r="G12" i="1" l="1"/>
  <c r="F19" i="1"/>
  <c r="P21" i="1"/>
  <c r="Q21" i="1" s="1"/>
  <c r="D15" i="1"/>
  <c r="D14" i="1"/>
  <c r="M11" i="1"/>
  <c r="F11" i="1"/>
  <c r="F12" i="1" s="1"/>
  <c r="F13" i="1" s="1"/>
  <c r="F14" i="1" s="1"/>
  <c r="F15" i="1" s="1"/>
  <c r="D11" i="1"/>
  <c r="D12" i="1"/>
  <c r="D13" i="1"/>
  <c r="G13" i="1" l="1"/>
  <c r="F20" i="1"/>
  <c r="M12" i="1"/>
  <c r="G14" i="1" l="1"/>
  <c r="F21" i="1"/>
  <c r="G89" i="1" s="1"/>
  <c r="I15" i="1"/>
  <c r="I14" i="1"/>
  <c r="I13" i="1"/>
  <c r="J13" i="1" s="1"/>
  <c r="G15" i="1" l="1"/>
  <c r="L18" i="1"/>
  <c r="M18" i="1" s="1"/>
  <c r="L19" i="1"/>
  <c r="M19" i="1" s="1"/>
  <c r="L20" i="1"/>
  <c r="M20" i="1" s="1"/>
  <c r="L21" i="1"/>
  <c r="M21" i="1" s="1"/>
  <c r="L17" i="1"/>
  <c r="M17" i="1" s="1"/>
  <c r="O21" i="1"/>
  <c r="J14" i="1"/>
  <c r="J15" i="1" s="1"/>
  <c r="J89" i="1" s="1"/>
  <c r="G17" i="1" l="1"/>
  <c r="G18" i="1"/>
  <c r="G19" i="1"/>
  <c r="G20" i="1"/>
  <c r="G21" i="1"/>
  <c r="N21" i="1"/>
  <c r="O15" i="1"/>
  <c r="P15" i="1"/>
  <c r="G23" i="1" l="1"/>
  <c r="P89" i="1"/>
  <c r="Q89" i="1" s="1"/>
  <c r="N89" i="1"/>
  <c r="Q15" i="1"/>
  <c r="G24" i="1" l="1"/>
  <c r="C6" i="1"/>
  <c r="C8" i="1" s="1"/>
  <c r="G25" i="1" l="1"/>
  <c r="C5" i="1"/>
  <c r="L13" i="1"/>
  <c r="M13" i="1" s="1"/>
  <c r="L14" i="1"/>
  <c r="M14" i="1" s="1"/>
  <c r="L15" i="1"/>
  <c r="M15" i="1" s="1"/>
  <c r="G26" i="1" l="1"/>
  <c r="N15" i="1"/>
  <c r="G27" i="1" l="1"/>
  <c r="C7" i="1"/>
  <c r="O89" i="1"/>
  <c r="G32" i="1" l="1"/>
  <c r="G30" i="1"/>
  <c r="G31" i="1"/>
  <c r="G29" i="1"/>
  <c r="G33" i="1"/>
  <c r="G39" i="1" l="1"/>
  <c r="G38" i="1"/>
  <c r="G37" i="1"/>
  <c r="G36" i="1"/>
  <c r="G35" i="1"/>
  <c r="G43" i="1" l="1"/>
  <c r="G44" i="1"/>
  <c r="G41" i="1"/>
  <c r="G42" i="1"/>
  <c r="G45" i="1"/>
  <c r="G51" i="1" l="1"/>
  <c r="G47" i="1"/>
  <c r="G50" i="1"/>
  <c r="G49" i="1"/>
  <c r="G48" i="1"/>
  <c r="G54" i="1" l="1"/>
  <c r="G55" i="1"/>
  <c r="G56" i="1"/>
  <c r="G53" i="1"/>
  <c r="G57" i="1"/>
  <c r="G60" i="1" l="1"/>
  <c r="G62" i="1"/>
  <c r="G61" i="1"/>
  <c r="G59" i="1"/>
  <c r="G63" i="1"/>
  <c r="G69" i="1" l="1"/>
  <c r="G68" i="1"/>
  <c r="G67" i="1"/>
  <c r="G66" i="1"/>
  <c r="G65" i="1"/>
  <c r="G72" i="1" l="1"/>
  <c r="G73" i="1"/>
  <c r="G75" i="1"/>
  <c r="G74" i="1"/>
  <c r="G71" i="1"/>
  <c r="G78" i="1" l="1"/>
  <c r="G79" i="1"/>
  <c r="G77" i="1"/>
  <c r="G81" i="1"/>
  <c r="G80" i="1"/>
  <c r="G87" i="1" l="1"/>
  <c r="G83" i="1"/>
  <c r="G84" i="1"/>
  <c r="G85" i="1"/>
  <c r="G86" i="1"/>
</calcChain>
</file>

<file path=xl/sharedStrings.xml><?xml version="1.0" encoding="utf-8"?>
<sst xmlns="http://schemas.openxmlformats.org/spreadsheetml/2006/main" count="36" uniqueCount="35">
  <si>
    <t>Arcadis Investor Relations</t>
  </si>
  <si>
    <r>
      <rPr>
        <b/>
        <sz val="16"/>
        <color rgb="FFEC7320"/>
        <rFont val="Aptos"/>
        <family val="2"/>
      </rPr>
      <t>ARCADIS SHARE BUYBACK PROGRAM 2025</t>
    </r>
    <r>
      <rPr>
        <b/>
        <sz val="16"/>
        <color theme="1"/>
        <rFont val="Aptos"/>
        <family val="2"/>
      </rPr>
      <t xml:space="preserve">
</t>
    </r>
    <r>
      <rPr>
        <sz val="16"/>
        <color theme="1"/>
        <rFont val="Aptos"/>
        <family val="2"/>
      </rPr>
      <t>Total Program Size: EUR 175 million
Announcement: 1 October 2025, up to 9 months</t>
    </r>
  </si>
  <si>
    <t>Total # Shares</t>
  </si>
  <si>
    <t>Total Consideration</t>
  </si>
  <si>
    <t>Average share price</t>
  </si>
  <si>
    <t>Trade date</t>
  </si>
  <si>
    <t>Value Date</t>
  </si>
  <si>
    <t># shares / day</t>
  </si>
  <si>
    <t>Total Repurchased Shares / since program start</t>
  </si>
  <si>
    <t>Share price / day</t>
  </si>
  <si>
    <t>Costs / day</t>
  </si>
  <si>
    <t>Weighted avg share price / week</t>
  </si>
  <si>
    <t>check</t>
  </si>
  <si>
    <t>cum cost total</t>
  </si>
  <si>
    <t>% bought of target</t>
  </si>
  <si>
    <t>as mentioned in press release</t>
  </si>
  <si>
    <t>Week 1</t>
  </si>
  <si>
    <t>TOTAL</t>
  </si>
  <si>
    <t>Week 2</t>
  </si>
  <si>
    <t>Summary Progres Program</t>
  </si>
  <si>
    <t>Progress %</t>
  </si>
  <si>
    <t>Week 3</t>
  </si>
  <si>
    <t>Week 4</t>
  </si>
  <si>
    <t>Week 5</t>
  </si>
  <si>
    <t xml:space="preserve">Cumulative Shares / week </t>
  </si>
  <si>
    <t xml:space="preserve">Cumulative Costs / week </t>
  </si>
  <si>
    <t>Week 6</t>
  </si>
  <si>
    <t>Week 7</t>
  </si>
  <si>
    <t>Week 8</t>
  </si>
  <si>
    <t>Week 9</t>
  </si>
  <si>
    <t>Week 10</t>
  </si>
  <si>
    <t>Week 11</t>
  </si>
  <si>
    <t>Week 12</t>
  </si>
  <si>
    <t>Week 13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</si>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</sst>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&quot;€&quot;\ * #,##0.00_ ;_ &quot;€&quot;\ * \-#,##0.00_ ;_ &quot;€&quot;\ * &quot;-&quot;??_ ;_ @_ "/>
    <numFmt numFmtId="165" formatCode="_ * #,##0.00_ ;_ * \-#,##0.00_ ;_ * &quot;-&quot;??_ ;_ @_ "/>
    <numFmt numFmtId="166" formatCode="_-* #,##0.00_-;\-* #,##0.00_-;_-* &quot;-&quot;??_-;_-@_-"/>
    <numFmt numFmtId="167" formatCode="&quot;€&quot;\ #,##0.00"/>
    <numFmt numFmtId="168" formatCode="&quot;€&quot;\ #,##0"/>
    <numFmt numFmtId="169" formatCode="#,##0%_);\(#,##0%\)"/>
    <numFmt numFmtId="170" formatCode="#,##0_ ;\-#,##0\ "/>
    <numFmt numFmtId="171" formatCode="_ &quot;€&quot;\ * #,##0_ ;_ &quot;€&quot;\ * \-#,##0_ ;_ &quot;€&quot;\ * &quot;-&quot;??_ ;_ @_ "/>
    <numFmt numFmtId="172" formatCode="_-* #,##0.00\ &quot;€&quot;_-;\-* #,##0.00\ &quot;€&quot;_-;_-* &quot;-&quot;??\ &quot;€&quot;_-;_-@_-"/>
    <numFmt numFmtId="173" formatCode="_-* #,##0.00\ _€_-;\-* #,##0.00\ _€_-;_-* &quot;-&quot;??\ _€_-;_-@_-"/>
    <numFmt numFmtId="174" formatCode="#,##0.0_)\x;\(#,##0.0\)\x;0.0_)\x;@_)_x"/>
    <numFmt numFmtId="175" formatCode="#,##0.0_);\(#,##0.0\);#,##0.0_);@_)"/>
    <numFmt numFmtId="176" formatCode="&quot;£&quot;_(#,##0.00_);&quot;£&quot;\(#,##0.00\);&quot;£&quot;_(0.00_);@_)"/>
    <numFmt numFmtId="177" formatCode="#,##0.00_);\(#,##0.00\);0.00_);@_)"/>
    <numFmt numFmtId="178" formatCode="\€_(#,##0.00_);\€\(#,##0.00\);\€_(0.00_);@_)"/>
    <numFmt numFmtId="179" formatCode="0.0_)\%;\(0.0\)\%;0.0_)\%;@_)_%"/>
    <numFmt numFmtId="180" formatCode="#,##0.0_)_%;\(#,##0.0\)_%;0.0_)_%;@_)_%"/>
    <numFmt numFmtId="181" formatCode="#,##0.0_)_x;\(#,##0.0\)_x;0.0_)_x;@_)_x"/>
    <numFmt numFmtId="182" formatCode="0.00000"/>
    <numFmt numFmtId="183" formatCode="_-* #,##0.00\ _k_r_-;\-* #,##0.00\ _k_r_-;_-* &quot;-&quot;??\ _k_r_-;_-@_-"/>
    <numFmt numFmtId="184" formatCode="0.0%"/>
  </numFmts>
  <fonts count="8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Myriad Roman"/>
    </font>
    <font>
      <sz val="10"/>
      <name val="Tahoma"/>
      <family val="2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rgb="FF9C650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color theme="1"/>
      <name val="Arial"/>
      <family val="2"/>
    </font>
    <font>
      <sz val="8"/>
      <color rgb="FFFF0000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9"/>
      <color theme="1"/>
      <name val="Arial"/>
      <family val="2"/>
    </font>
    <font>
      <b/>
      <sz val="8"/>
      <color rgb="FFFA7D00"/>
      <name val="Arial"/>
      <family val="2"/>
    </font>
    <font>
      <sz val="8"/>
      <color rgb="FFFA7D00"/>
      <name val="Arial"/>
      <family val="2"/>
    </font>
    <font>
      <sz val="8"/>
      <color rgb="FF3F3F76"/>
      <name val="Arial"/>
      <family val="2"/>
    </font>
    <font>
      <sz val="8"/>
      <color rgb="FF9C0006"/>
      <name val="Arial"/>
      <family val="2"/>
    </font>
    <font>
      <sz val="8"/>
      <color rgb="FF9C6500"/>
      <name val="Arial"/>
      <family val="2"/>
    </font>
    <font>
      <sz val="8"/>
      <name val="Arial"/>
      <family val="2"/>
    </font>
    <font>
      <sz val="8"/>
      <color rgb="FF006100"/>
      <name val="Arial"/>
      <family val="2"/>
    </font>
    <font>
      <b/>
      <sz val="8"/>
      <color rgb="FF3F3F3F"/>
      <name val="Arial"/>
      <family val="2"/>
    </font>
    <font>
      <i/>
      <sz val="8"/>
      <color rgb="FF7F7F7F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b/>
      <sz val="8"/>
      <color theme="1"/>
      <name val="Arial"/>
      <family val="2"/>
    </font>
    <font>
      <sz val="10"/>
      <color rgb="FF000000"/>
      <name val="Arial"/>
      <family val="2"/>
    </font>
    <font>
      <sz val="9"/>
      <color indexed="8"/>
      <name val="Arial"/>
      <family val="2"/>
    </font>
    <font>
      <sz val="12"/>
      <color theme="1"/>
      <name val="Aptos"/>
      <family val="2"/>
    </font>
    <font>
      <sz val="11"/>
      <color theme="1"/>
      <name val="Aptos"/>
      <family val="2"/>
    </font>
    <font>
      <sz val="16"/>
      <color theme="1"/>
      <name val="Aptos"/>
      <family val="2"/>
    </font>
    <font>
      <b/>
      <sz val="16"/>
      <color theme="1"/>
      <name val="Aptos"/>
      <family val="2"/>
    </font>
    <font>
      <sz val="11"/>
      <color rgb="FFFF0000"/>
      <name val="Aptos"/>
      <family val="2"/>
    </font>
    <font>
      <b/>
      <sz val="16"/>
      <color rgb="FFEC7320"/>
      <name val="Aptos"/>
      <family val="2"/>
    </font>
    <font>
      <b/>
      <sz val="12"/>
      <color theme="1"/>
      <name val="Aptos"/>
      <family val="2"/>
    </font>
    <font>
      <sz val="12"/>
      <name val="Aptos"/>
      <family val="2"/>
    </font>
    <font>
      <b/>
      <sz val="10"/>
      <color indexed="18"/>
      <name val="Arial"/>
      <family val="2"/>
    </font>
    <font>
      <b/>
      <u val="singleAccounting"/>
      <sz val="10"/>
      <color indexed="18"/>
      <name val="Arial"/>
      <family val="2"/>
    </font>
    <font>
      <b/>
      <sz val="22"/>
      <color indexed="18"/>
      <name val="Arial"/>
      <family val="2"/>
    </font>
    <font>
      <b/>
      <sz val="14"/>
      <color indexed="18"/>
      <name val="Arial"/>
      <family val="2"/>
    </font>
    <font>
      <sz val="10"/>
      <color indexed="8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b/>
      <u val="singleAccounting"/>
      <sz val="10"/>
      <color rgb="FF00355F"/>
      <name val="Arial"/>
      <family val="2"/>
    </font>
    <font>
      <sz val="10.5"/>
      <color theme="1"/>
      <name val="Frutiger 45 Light"/>
      <family val="2"/>
    </font>
    <font>
      <sz val="10.5"/>
      <name val="Frutiger 45 Light"/>
      <family val="2"/>
    </font>
    <font>
      <sz val="10"/>
      <name val="Segoe UI"/>
      <family val="2"/>
    </font>
    <font>
      <sz val="10.5"/>
      <color theme="0"/>
      <name val="Frutiger 45 Light"/>
      <family val="2"/>
    </font>
    <font>
      <b/>
      <sz val="22"/>
      <color rgb="FF00355F"/>
      <name val="Arial"/>
      <family val="2"/>
    </font>
    <font>
      <b/>
      <sz val="16"/>
      <color rgb="FF00355F"/>
      <name val="Arial"/>
      <family val="2"/>
    </font>
    <font>
      <b/>
      <sz val="10"/>
      <color rgb="FF00355F"/>
      <name val="Arial"/>
      <family val="2"/>
    </font>
    <font>
      <sz val="9"/>
      <color indexed="8"/>
      <name val="Tahoma"/>
      <family val="2"/>
    </font>
    <font>
      <u/>
      <sz val="10"/>
      <color indexed="12"/>
      <name val="Arial"/>
      <family val="2"/>
    </font>
    <font>
      <sz val="11"/>
      <name val="Calibri"/>
      <family val="2"/>
    </font>
    <font>
      <sz val="12"/>
      <color rgb="FFFF0000"/>
      <name val="Aptos"/>
      <family val="2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EB9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C732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C00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18"/>
      </bottom>
      <diagonal/>
    </border>
    <border>
      <left/>
      <right/>
      <top style="hair">
        <color rgb="FF4D4D4D"/>
      </top>
      <bottom style="hair">
        <color rgb="FF4D4D4D"/>
      </bottom>
      <diagonal/>
    </border>
    <border>
      <left/>
      <right/>
      <top/>
      <bottom style="medium">
        <color rgb="FF00355F"/>
      </bottom>
      <diagonal/>
    </border>
    <border>
      <left style="thin">
        <color rgb="FF579DD7"/>
      </left>
      <right style="thin">
        <color rgb="FF579DD7"/>
      </right>
      <top style="thin">
        <color rgb="FF579DD7"/>
      </top>
      <bottom style="thin">
        <color rgb="FF579DD7"/>
      </bottom>
      <diagonal/>
    </border>
  </borders>
  <cellStyleXfs count="1371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3" fillId="0" borderId="0"/>
    <xf numFmtId="0" fontId="1" fillId="0" borderId="0"/>
    <xf numFmtId="0" fontId="4" fillId="0" borderId="0"/>
    <xf numFmtId="0" fontId="5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8" fillId="0" borderId="0"/>
    <xf numFmtId="43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6" fillId="5" borderId="0" applyNumberFormat="0" applyBorder="0" applyAlignment="0" applyProtection="0"/>
    <xf numFmtId="0" fontId="17" fillId="6" borderId="6" applyNumberFormat="0" applyAlignment="0" applyProtection="0"/>
    <xf numFmtId="0" fontId="18" fillId="7" borderId="7" applyNumberFormat="0" applyAlignment="0" applyProtection="0"/>
    <xf numFmtId="0" fontId="19" fillId="7" borderId="6" applyNumberFormat="0" applyAlignment="0" applyProtection="0"/>
    <xf numFmtId="0" fontId="20" fillId="0" borderId="8" applyNumberFormat="0" applyFill="0" applyAlignment="0" applyProtection="0"/>
    <xf numFmtId="0" fontId="21" fillId="8" borderId="9" applyNumberFormat="0" applyAlignment="0" applyProtection="0"/>
    <xf numFmtId="0" fontId="22" fillId="0" borderId="0" applyNumberFormat="0" applyFill="0" applyBorder="0" applyAlignment="0" applyProtection="0"/>
    <xf numFmtId="0" fontId="1" fillId="9" borderId="10" applyNumberFormat="0" applyFont="0" applyAlignment="0" applyProtection="0"/>
    <xf numFmtId="0" fontId="23" fillId="0" borderId="0" applyNumberFormat="0" applyFill="0" applyBorder="0" applyAlignment="0" applyProtection="0"/>
    <xf numFmtId="0" fontId="2" fillId="0" borderId="11" applyNumberFormat="0" applyFill="0" applyAlignment="0" applyProtection="0"/>
    <xf numFmtId="0" fontId="24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4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4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4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4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4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26" fillId="3" borderId="0" applyNumberFormat="0" applyBorder="0" applyAlignment="0" applyProtection="0"/>
    <xf numFmtId="0" fontId="24" fillId="13" borderId="0" applyNumberFormat="0" applyBorder="0" applyAlignment="0" applyProtection="0"/>
    <xf numFmtId="0" fontId="24" fillId="17" borderId="0" applyNumberFormat="0" applyBorder="0" applyAlignment="0" applyProtection="0"/>
    <xf numFmtId="0" fontId="24" fillId="21" borderId="0" applyNumberFormat="0" applyBorder="0" applyAlignment="0" applyProtection="0"/>
    <xf numFmtId="0" fontId="24" fillId="25" borderId="0" applyNumberFormat="0" applyBorder="0" applyAlignment="0" applyProtection="0"/>
    <xf numFmtId="0" fontId="24" fillId="29" borderId="0" applyNumberFormat="0" applyBorder="0" applyAlignment="0" applyProtection="0"/>
    <xf numFmtId="0" fontId="24" fillId="33" borderId="0" applyNumberFormat="0" applyBorder="0" applyAlignment="0" applyProtection="0"/>
    <xf numFmtId="0" fontId="27" fillId="0" borderId="0" applyFill="0" applyBorder="0" applyAlignment="0" applyProtection="0"/>
    <xf numFmtId="0" fontId="31" fillId="0" borderId="0"/>
    <xf numFmtId="0" fontId="27" fillId="11" borderId="0" applyNumberFormat="0" applyBorder="0" applyAlignment="0" applyProtection="0"/>
    <xf numFmtId="0" fontId="27" fillId="15" borderId="0" applyNumberFormat="0" applyBorder="0" applyAlignment="0" applyProtection="0"/>
    <xf numFmtId="0" fontId="27" fillId="19" borderId="0" applyNumberFormat="0" applyBorder="0" applyAlignment="0" applyProtection="0"/>
    <xf numFmtId="0" fontId="27" fillId="23" borderId="0" applyNumberFormat="0" applyBorder="0" applyAlignment="0" applyProtection="0"/>
    <xf numFmtId="0" fontId="27" fillId="27" borderId="0" applyNumberFormat="0" applyBorder="0" applyAlignment="0" applyProtection="0"/>
    <xf numFmtId="0" fontId="27" fillId="31" borderId="0" applyNumberFormat="0" applyBorder="0" applyAlignment="0" applyProtection="0"/>
    <xf numFmtId="0" fontId="27" fillId="12" borderId="0" applyNumberFormat="0" applyBorder="0" applyAlignment="0" applyProtection="0"/>
    <xf numFmtId="0" fontId="27" fillId="16" borderId="0" applyNumberFormat="0" applyBorder="0" applyAlignment="0" applyProtection="0"/>
    <xf numFmtId="0" fontId="27" fillId="20" borderId="0" applyNumberFormat="0" applyBorder="0" applyAlignment="0" applyProtection="0"/>
    <xf numFmtId="0" fontId="27" fillId="24" borderId="0" applyNumberFormat="0" applyBorder="0" applyAlignment="0" applyProtection="0"/>
    <xf numFmtId="0" fontId="27" fillId="28" borderId="0" applyNumberFormat="0" applyBorder="0" applyAlignment="0" applyProtection="0"/>
    <xf numFmtId="0" fontId="27" fillId="32" borderId="0" applyNumberFormat="0" applyBorder="0" applyAlignment="0" applyProtection="0"/>
    <xf numFmtId="0" fontId="29" fillId="13" borderId="0" applyNumberFormat="0" applyBorder="0" applyAlignment="0" applyProtection="0"/>
    <xf numFmtId="0" fontId="29" fillId="17" borderId="0" applyNumberFormat="0" applyBorder="0" applyAlignment="0" applyProtection="0"/>
    <xf numFmtId="0" fontId="29" fillId="21" borderId="0" applyNumberFormat="0" applyBorder="0" applyAlignment="0" applyProtection="0"/>
    <xf numFmtId="0" fontId="29" fillId="25" borderId="0" applyNumberFormat="0" applyBorder="0" applyAlignment="0" applyProtection="0"/>
    <xf numFmtId="0" fontId="29" fillId="29" borderId="0" applyNumberFormat="0" applyBorder="0" applyAlignment="0" applyProtection="0"/>
    <xf numFmtId="0" fontId="29" fillId="33" borderId="0" applyNumberFormat="0" applyBorder="0" applyAlignment="0" applyProtection="0"/>
    <xf numFmtId="0" fontId="29" fillId="10" borderId="0" applyNumberFormat="0" applyBorder="0" applyAlignment="0" applyProtection="0"/>
    <xf numFmtId="0" fontId="29" fillId="14" borderId="0" applyNumberFormat="0" applyBorder="0" applyAlignment="0" applyProtection="0"/>
    <xf numFmtId="0" fontId="29" fillId="18" borderId="0" applyNumberFormat="0" applyBorder="0" applyAlignment="0" applyProtection="0"/>
    <xf numFmtId="0" fontId="29" fillId="22" borderId="0" applyNumberFormat="0" applyBorder="0" applyAlignment="0" applyProtection="0"/>
    <xf numFmtId="0" fontId="29" fillId="26" borderId="0" applyNumberFormat="0" applyBorder="0" applyAlignment="0" applyProtection="0"/>
    <xf numFmtId="0" fontId="29" fillId="30" borderId="0" applyNumberFormat="0" applyBorder="0" applyAlignment="0" applyProtection="0"/>
    <xf numFmtId="0" fontId="28" fillId="0" borderId="0" applyNumberFormat="0" applyFill="0" applyBorder="0" applyAlignment="0" applyProtection="0"/>
    <xf numFmtId="0" fontId="32" fillId="7" borderId="6" applyNumberFormat="0" applyAlignment="0" applyProtection="0"/>
    <xf numFmtId="0" fontId="33" fillId="0" borderId="8" applyNumberFormat="0" applyFill="0" applyAlignment="0" applyProtection="0"/>
    <xf numFmtId="0" fontId="27" fillId="9" borderId="10" applyNumberFormat="0" applyFont="0" applyAlignment="0" applyProtection="0"/>
    <xf numFmtId="0" fontId="34" fillId="6" borderId="6" applyNumberFormat="0" applyAlignment="0" applyProtection="0"/>
    <xf numFmtId="0" fontId="35" fillId="5" borderId="0" applyNumberFormat="0" applyBorder="0" applyAlignment="0" applyProtection="0"/>
    <xf numFmtId="37" fontId="8" fillId="0" borderId="0" applyFont="0" applyFill="0" applyBorder="0" applyAlignment="0" applyProtection="0"/>
    <xf numFmtId="37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0" fontId="36" fillId="3" borderId="0" applyNumberFormat="0" applyBorder="0" applyAlignment="0" applyProtection="0"/>
    <xf numFmtId="0" fontId="10" fillId="0" borderId="0"/>
    <xf numFmtId="0" fontId="8" fillId="0" borderId="0"/>
    <xf numFmtId="0" fontId="8" fillId="0" borderId="0"/>
    <xf numFmtId="0" fontId="37" fillId="0" borderId="0" applyFill="0" applyBorder="0" applyAlignment="0" applyProtection="0"/>
    <xf numFmtId="0" fontId="1" fillId="0" borderId="0"/>
    <xf numFmtId="0" fontId="1" fillId="9" borderId="10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38" fillId="4" borderId="0" applyNumberFormat="0" applyBorder="0" applyAlignment="0" applyProtection="0"/>
    <xf numFmtId="0" fontId="39" fillId="7" borderId="7" applyNumberFormat="0" applyAlignment="0" applyProtection="0"/>
    <xf numFmtId="0" fontId="40" fillId="0" borderId="0" applyNumberFormat="0" applyFill="0" applyBorder="0" applyAlignment="0" applyProtection="0"/>
    <xf numFmtId="0" fontId="41" fillId="0" borderId="3" applyNumberFormat="0" applyFill="0" applyAlignment="0" applyProtection="0"/>
    <xf numFmtId="0" fontId="42" fillId="0" borderId="4" applyNumberFormat="0" applyFill="0" applyAlignment="0" applyProtection="0"/>
    <xf numFmtId="0" fontId="43" fillId="0" borderId="5" applyNumberFormat="0" applyFill="0" applyAlignment="0" applyProtection="0"/>
    <xf numFmtId="0" fontId="43" fillId="0" borderId="0" applyNumberFormat="0" applyFill="0" applyBorder="0" applyAlignment="0" applyProtection="0"/>
    <xf numFmtId="0" fontId="44" fillId="0" borderId="11" applyNumberFormat="0" applyFill="0" applyAlignment="0" applyProtection="0"/>
    <xf numFmtId="0" fontId="30" fillId="8" borderId="9" applyNumberFormat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45" fillId="0" borderId="0"/>
    <xf numFmtId="0" fontId="11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46" fillId="0" borderId="12" applyNumberFormat="0" applyFill="0" applyAlignment="0" applyProtection="0"/>
    <xf numFmtId="179" fontId="10" fillId="0" borderId="0" applyFont="0" applyFill="0" applyBorder="0" applyAlignment="0" applyProtection="0"/>
    <xf numFmtId="180" fontId="10" fillId="0" borderId="0" applyFont="0" applyFill="0" applyBorder="0" applyAlignment="0" applyProtection="0"/>
    <xf numFmtId="175" fontId="10" fillId="0" borderId="0" applyFont="0" applyFill="0" applyBorder="0" applyAlignment="0" applyProtection="0"/>
    <xf numFmtId="176" fontId="10" fillId="0" borderId="0" applyFont="0" applyFill="0" applyBorder="0" applyAlignment="0" applyProtection="0"/>
    <xf numFmtId="177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0" fontId="57" fillId="0" borderId="0" applyNumberFormat="0" applyFill="0" applyBorder="0" applyAlignment="0" applyProtection="0"/>
    <xf numFmtId="0" fontId="10" fillId="35" borderId="0" applyNumberFormat="0" applyFont="0" applyAlignment="0" applyProtection="0"/>
    <xf numFmtId="174" fontId="10" fillId="0" borderId="0" applyFont="0" applyFill="0" applyBorder="0" applyAlignment="0" applyProtection="0"/>
    <xf numFmtId="181" fontId="10" fillId="0" borderId="0" applyFont="0" applyFill="0" applyBorder="0" applyProtection="0">
      <alignment horizontal="right"/>
    </xf>
    <xf numFmtId="0" fontId="58" fillId="0" borderId="0" applyNumberFormat="0" applyFill="0" applyBorder="0" applyProtection="0">
      <alignment vertical="top"/>
    </xf>
    <xf numFmtId="0" fontId="55" fillId="0" borderId="19" applyNumberFormat="0" applyFill="0" applyProtection="0">
      <alignment horizontal="center"/>
    </xf>
    <xf numFmtId="0" fontId="55" fillId="0" borderId="0" applyNumberFormat="0" applyFill="0" applyBorder="0" applyProtection="0">
      <alignment horizontal="left"/>
    </xf>
    <xf numFmtId="0" fontId="56" fillId="0" borderId="0" applyNumberFormat="0" applyFill="0" applyBorder="0" applyProtection="0">
      <alignment horizontal="centerContinuous"/>
    </xf>
    <xf numFmtId="9" fontId="8" fillId="0" borderId="0" applyFont="0" applyFill="0" applyBorder="0" applyAlignment="0" applyProtection="0"/>
    <xf numFmtId="0" fontId="8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3" fontId="59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5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41" fillId="0" borderId="3" applyNumberFormat="0" applyFill="0" applyAlignment="0" applyProtection="0"/>
    <xf numFmtId="0" fontId="42" fillId="0" borderId="4" applyNumberFormat="0" applyFill="0" applyAlignment="0" applyProtection="0"/>
    <xf numFmtId="0" fontId="43" fillId="0" borderId="5" applyNumberFormat="0" applyFill="0" applyAlignment="0" applyProtection="0"/>
    <xf numFmtId="0" fontId="43" fillId="0" borderId="0" applyNumberFormat="0" applyFill="0" applyBorder="0" applyAlignment="0" applyProtection="0"/>
    <xf numFmtId="0" fontId="60" fillId="4" borderId="0" applyNumberFormat="0" applyBorder="0" applyAlignment="0" applyProtection="0"/>
    <xf numFmtId="0" fontId="61" fillId="5" borderId="0" applyNumberFormat="0" applyBorder="0" applyAlignment="0" applyProtection="0"/>
    <xf numFmtId="0" fontId="62" fillId="3" borderId="0" applyNumberFormat="0" applyBorder="0" applyAlignment="0" applyProtection="0"/>
    <xf numFmtId="0" fontId="63" fillId="6" borderId="6" applyNumberFormat="0" applyAlignment="0" applyProtection="0"/>
    <xf numFmtId="0" fontId="64" fillId="7" borderId="7" applyNumberFormat="0" applyAlignment="0" applyProtection="0"/>
    <xf numFmtId="0" fontId="65" fillId="7" borderId="6" applyNumberFormat="0" applyAlignment="0" applyProtection="0"/>
    <xf numFmtId="0" fontId="66" fillId="0" borderId="8" applyNumberFormat="0" applyFill="0" applyAlignment="0" applyProtection="0"/>
    <xf numFmtId="0" fontId="67" fillId="8" borderId="9" applyNumberFormat="0" applyAlignment="0" applyProtection="0"/>
    <xf numFmtId="0" fontId="68" fillId="0" borderId="0" applyNumberFormat="0" applyFill="0" applyBorder="0" applyAlignment="0" applyProtection="0"/>
    <xf numFmtId="0" fontId="10" fillId="9" borderId="10" applyNumberFormat="0" applyFont="0" applyAlignment="0" applyProtection="0"/>
    <xf numFmtId="0" fontId="69" fillId="0" borderId="0" applyNumberFormat="0" applyFill="0" applyBorder="0" applyAlignment="0" applyProtection="0"/>
    <xf numFmtId="0" fontId="70" fillId="0" borderId="11" applyNumberFormat="0" applyFill="0" applyAlignment="0" applyProtection="0"/>
    <xf numFmtId="0" fontId="71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71" fillId="13" borderId="0" applyNumberFormat="0" applyBorder="0" applyAlignment="0" applyProtection="0"/>
    <xf numFmtId="0" fontId="71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71" fillId="17" borderId="0" applyNumberFormat="0" applyBorder="0" applyAlignment="0" applyProtection="0"/>
    <xf numFmtId="0" fontId="71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71" fillId="21" borderId="0" applyNumberFormat="0" applyBorder="0" applyAlignment="0" applyProtection="0"/>
    <xf numFmtId="0" fontId="71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71" fillId="25" borderId="0" applyNumberFormat="0" applyBorder="0" applyAlignment="0" applyProtection="0"/>
    <xf numFmtId="0" fontId="71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71" fillId="29" borderId="0" applyNumberFormat="0" applyBorder="0" applyAlignment="0" applyProtection="0"/>
    <xf numFmtId="0" fontId="71" fillId="30" borderId="0" applyNumberFormat="0" applyBorder="0" applyAlignment="0" applyProtection="0"/>
    <xf numFmtId="0" fontId="10" fillId="31" borderId="0" applyNumberFormat="0" applyBorder="0" applyAlignment="0" applyProtection="0"/>
    <xf numFmtId="0" fontId="10" fillId="32" borderId="0" applyNumberFormat="0" applyBorder="0" applyAlignment="0" applyProtection="0"/>
    <xf numFmtId="0" fontId="71" fillId="33" borderId="0" applyNumberFormat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2" fillId="0" borderId="0" applyNumberFormat="0" applyFill="0" applyBorder="0" applyProtection="0">
      <alignment horizontal="centerContinuous"/>
    </xf>
    <xf numFmtId="166" fontId="1" fillId="0" borderId="0" applyFont="0" applyFill="0" applyBorder="0" applyAlignment="0" applyProtection="0"/>
    <xf numFmtId="173" fontId="59" fillId="0" borderId="0" applyFont="0" applyFill="0" applyBorder="0" applyAlignment="0" applyProtection="0"/>
    <xf numFmtId="173" fontId="59" fillId="0" borderId="0" applyFont="0" applyFill="0" applyBorder="0" applyAlignment="0" applyProtection="0"/>
    <xf numFmtId="173" fontId="59" fillId="0" borderId="0" applyFont="0" applyFill="0" applyBorder="0" applyAlignment="0" applyProtection="0"/>
    <xf numFmtId="173" fontId="59" fillId="0" borderId="0" applyFont="0" applyFill="0" applyBorder="0" applyAlignment="0" applyProtection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0" fillId="0" borderId="0"/>
    <xf numFmtId="0" fontId="1" fillId="0" borderId="0"/>
    <xf numFmtId="0" fontId="1" fillId="0" borderId="0"/>
    <xf numFmtId="0" fontId="9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78" fontId="59" fillId="0" borderId="0" applyFont="0" applyFill="0" applyBorder="0" applyAlignment="0" applyProtection="0"/>
    <xf numFmtId="166" fontId="10" fillId="0" borderId="0" applyFont="0" applyFill="0" applyBorder="0" applyAlignment="0" applyProtection="0"/>
    <xf numFmtId="0" fontId="1" fillId="0" borderId="0"/>
    <xf numFmtId="0" fontId="5" fillId="0" borderId="0"/>
    <xf numFmtId="9" fontId="5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5" fillId="0" borderId="0"/>
    <xf numFmtId="9" fontId="5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6" fillId="0" borderId="0" applyNumberFormat="0" applyFill="0" applyBorder="0" applyProtection="0">
      <alignment horizontal="centerContinuous"/>
    </xf>
    <xf numFmtId="0" fontId="72" fillId="0" borderId="0" applyNumberFormat="0" applyFill="0" applyBorder="0" applyProtection="0">
      <alignment horizontal="centerContinuous"/>
    </xf>
    <xf numFmtId="166" fontId="10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3" fillId="0" borderId="0"/>
    <xf numFmtId="0" fontId="74" fillId="0" borderId="0"/>
    <xf numFmtId="9" fontId="73" fillId="0" borderId="0" applyFont="0" applyFill="0" applyBorder="0" applyAlignment="0" applyProtection="0"/>
    <xf numFmtId="0" fontId="1" fillId="0" borderId="0"/>
    <xf numFmtId="166" fontId="9" fillId="0" borderId="0" applyFont="0" applyFill="0" applyBorder="0" applyAlignment="0" applyProtection="0"/>
    <xf numFmtId="0" fontId="8" fillId="0" borderId="0"/>
    <xf numFmtId="173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24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4" fillId="13" borderId="0" applyNumberFormat="0" applyBorder="0" applyAlignment="0" applyProtection="0"/>
    <xf numFmtId="0" fontId="24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4" fillId="21" borderId="0" applyNumberFormat="0" applyBorder="0" applyAlignment="0" applyProtection="0"/>
    <xf numFmtId="0" fontId="24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4" fillId="25" borderId="0" applyNumberFormat="0" applyBorder="0" applyAlignment="0" applyProtection="0"/>
    <xf numFmtId="0" fontId="24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4" fillId="29" borderId="0" applyNumberFormat="0" applyBorder="0" applyAlignment="0" applyProtection="0"/>
    <xf numFmtId="0" fontId="24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4" fillId="33" borderId="0" applyNumberFormat="0" applyBorder="0" applyAlignment="0" applyProtection="0"/>
    <xf numFmtId="0" fontId="1" fillId="0" borderId="0"/>
    <xf numFmtId="0" fontId="8" fillId="0" borderId="0"/>
    <xf numFmtId="0" fontId="1" fillId="0" borderId="0"/>
    <xf numFmtId="0" fontId="74" fillId="0" borderId="0"/>
    <xf numFmtId="0" fontId="1" fillId="0" borderId="0"/>
    <xf numFmtId="0" fontId="1" fillId="0" borderId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10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10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10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75" fillId="0" borderId="0"/>
    <xf numFmtId="0" fontId="8" fillId="0" borderId="0"/>
    <xf numFmtId="17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73" fillId="0" borderId="0"/>
    <xf numFmtId="0" fontId="76" fillId="10" borderId="0" applyNumberFormat="0" applyBorder="0" applyAlignment="0" applyProtection="0"/>
    <xf numFmtId="0" fontId="73" fillId="11" borderId="0" applyNumberFormat="0" applyBorder="0" applyAlignment="0" applyProtection="0"/>
    <xf numFmtId="0" fontId="73" fillId="12" borderId="0" applyNumberFormat="0" applyBorder="0" applyAlignment="0" applyProtection="0"/>
    <xf numFmtId="0" fontId="76" fillId="13" borderId="0" applyNumberFormat="0" applyBorder="0" applyAlignment="0" applyProtection="0"/>
    <xf numFmtId="0" fontId="76" fillId="14" borderId="0" applyNumberFormat="0" applyBorder="0" applyAlignment="0" applyProtection="0"/>
    <xf numFmtId="0" fontId="73" fillId="15" borderId="0" applyNumberFormat="0" applyBorder="0" applyAlignment="0" applyProtection="0"/>
    <xf numFmtId="0" fontId="73" fillId="16" borderId="0" applyNumberFormat="0" applyBorder="0" applyAlignment="0" applyProtection="0"/>
    <xf numFmtId="0" fontId="76" fillId="17" borderId="0" applyNumberFormat="0" applyBorder="0" applyAlignment="0" applyProtection="0"/>
    <xf numFmtId="0" fontId="76" fillId="18" borderId="0" applyNumberFormat="0" applyBorder="0" applyAlignment="0" applyProtection="0"/>
    <xf numFmtId="0" fontId="73" fillId="19" borderId="0" applyNumberFormat="0" applyBorder="0" applyAlignment="0" applyProtection="0"/>
    <xf numFmtId="0" fontId="73" fillId="20" borderId="0" applyNumberFormat="0" applyBorder="0" applyAlignment="0" applyProtection="0"/>
    <xf numFmtId="0" fontId="76" fillId="21" borderId="0" applyNumberFormat="0" applyBorder="0" applyAlignment="0" applyProtection="0"/>
    <xf numFmtId="0" fontId="76" fillId="22" borderId="0" applyNumberFormat="0" applyBorder="0" applyAlignment="0" applyProtection="0"/>
    <xf numFmtId="0" fontId="73" fillId="23" borderId="0" applyNumberFormat="0" applyBorder="0" applyAlignment="0" applyProtection="0"/>
    <xf numFmtId="0" fontId="73" fillId="24" borderId="0" applyNumberFormat="0" applyBorder="0" applyAlignment="0" applyProtection="0"/>
    <xf numFmtId="0" fontId="76" fillId="25" borderId="0" applyNumberFormat="0" applyBorder="0" applyAlignment="0" applyProtection="0"/>
    <xf numFmtId="0" fontId="76" fillId="26" borderId="0" applyNumberFormat="0" applyBorder="0" applyAlignment="0" applyProtection="0"/>
    <xf numFmtId="0" fontId="73" fillId="27" borderId="0" applyNumberFormat="0" applyBorder="0" applyAlignment="0" applyProtection="0"/>
    <xf numFmtId="0" fontId="73" fillId="28" borderId="0" applyNumberFormat="0" applyBorder="0" applyAlignment="0" applyProtection="0"/>
    <xf numFmtId="0" fontId="76" fillId="29" borderId="0" applyNumberFormat="0" applyBorder="0" applyAlignment="0" applyProtection="0"/>
    <xf numFmtId="0" fontId="76" fillId="30" borderId="0" applyNumberFormat="0" applyBorder="0" applyAlignment="0" applyProtection="0"/>
    <xf numFmtId="0" fontId="73" fillId="31" borderId="0" applyNumberFormat="0" applyBorder="0" applyAlignment="0" applyProtection="0"/>
    <xf numFmtId="0" fontId="73" fillId="32" borderId="0" applyNumberFormat="0" applyBorder="0" applyAlignment="0" applyProtection="0"/>
    <xf numFmtId="0" fontId="76" fillId="33" borderId="0" applyNumberFormat="0" applyBorder="0" applyAlignment="0" applyProtection="0"/>
    <xf numFmtId="0" fontId="10" fillId="0" borderId="0"/>
    <xf numFmtId="166" fontId="73" fillId="0" borderId="0" applyFont="0" applyFill="0" applyBorder="0" applyAlignment="0" applyProtection="0"/>
    <xf numFmtId="0" fontId="73" fillId="0" borderId="0"/>
    <xf numFmtId="0" fontId="8" fillId="0" borderId="0"/>
    <xf numFmtId="0" fontId="1" fillId="0" borderId="0"/>
    <xf numFmtId="0" fontId="1" fillId="0" borderId="0"/>
    <xf numFmtId="0" fontId="1" fillId="9" borderId="10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10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10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0" fillId="0" borderId="0"/>
    <xf numFmtId="0" fontId="10" fillId="0" borderId="0"/>
    <xf numFmtId="0" fontId="8" fillId="0" borderId="0"/>
    <xf numFmtId="0" fontId="73" fillId="0" borderId="0"/>
    <xf numFmtId="9" fontId="73" fillId="0" borderId="0" applyFont="0" applyFill="0" applyBorder="0" applyAlignment="0" applyProtection="0"/>
    <xf numFmtId="0" fontId="24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4" fillId="13" borderId="0" applyNumberFormat="0" applyBorder="0" applyAlignment="0" applyProtection="0"/>
    <xf numFmtId="0" fontId="24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4" fillId="21" borderId="0" applyNumberFormat="0" applyBorder="0" applyAlignment="0" applyProtection="0"/>
    <xf numFmtId="0" fontId="24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4" fillId="25" borderId="0" applyNumberFormat="0" applyBorder="0" applyAlignment="0" applyProtection="0"/>
    <xf numFmtId="0" fontId="24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4" fillId="29" borderId="0" applyNumberFormat="0" applyBorder="0" applyAlignment="0" applyProtection="0"/>
    <xf numFmtId="0" fontId="24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4" fillId="33" borderId="0" applyNumberFormat="0" applyBorder="0" applyAlignment="0" applyProtection="0"/>
    <xf numFmtId="0" fontId="10" fillId="0" borderId="0"/>
    <xf numFmtId="0" fontId="10" fillId="0" borderId="0"/>
    <xf numFmtId="166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6" fillId="5" borderId="0" applyNumberFormat="0" applyBorder="0" applyAlignment="0" applyProtection="0"/>
    <xf numFmtId="0" fontId="17" fillId="6" borderId="6" applyNumberFormat="0" applyAlignment="0" applyProtection="0"/>
    <xf numFmtId="0" fontId="18" fillId="7" borderId="7" applyNumberFormat="0" applyAlignment="0" applyProtection="0"/>
    <xf numFmtId="0" fontId="19" fillId="7" borderId="6" applyNumberFormat="0" applyAlignment="0" applyProtection="0"/>
    <xf numFmtId="0" fontId="20" fillId="0" borderId="8" applyNumberFormat="0" applyFill="0" applyAlignment="0" applyProtection="0"/>
    <xf numFmtId="0" fontId="21" fillId="8" borderId="9" applyNumberFormat="0" applyAlignment="0" applyProtection="0"/>
    <xf numFmtId="0" fontId="22" fillId="0" borderId="0" applyNumberFormat="0" applyFill="0" applyBorder="0" applyAlignment="0" applyProtection="0"/>
    <xf numFmtId="0" fontId="1" fillId="9" borderId="10" applyNumberFormat="0" applyFont="0" applyAlignment="0" applyProtection="0"/>
    <xf numFmtId="0" fontId="23" fillId="0" borderId="0" applyNumberFormat="0" applyFill="0" applyBorder="0" applyAlignment="0" applyProtection="0"/>
    <xf numFmtId="0" fontId="2" fillId="0" borderId="11" applyNumberFormat="0" applyFill="0" applyAlignment="0" applyProtection="0"/>
    <xf numFmtId="0" fontId="41" fillId="0" borderId="3" applyNumberFormat="0" applyFill="0" applyAlignment="0" applyProtection="0"/>
    <xf numFmtId="0" fontId="42" fillId="0" borderId="4" applyNumberFormat="0" applyFill="0" applyAlignment="0" applyProtection="0"/>
    <xf numFmtId="0" fontId="43" fillId="0" borderId="5" applyNumberFormat="0" applyFill="0" applyAlignment="0" applyProtection="0"/>
    <xf numFmtId="0" fontId="43" fillId="0" borderId="0" applyNumberFormat="0" applyFill="0" applyBorder="0" applyAlignment="0" applyProtection="0"/>
    <xf numFmtId="0" fontId="60" fillId="4" borderId="0" applyNumberFormat="0" applyBorder="0" applyAlignment="0" applyProtection="0"/>
    <xf numFmtId="0" fontId="61" fillId="5" borderId="0" applyNumberFormat="0" applyBorder="0" applyAlignment="0" applyProtection="0"/>
    <xf numFmtId="0" fontId="62" fillId="3" borderId="0" applyNumberFormat="0" applyBorder="0" applyAlignment="0" applyProtection="0"/>
    <xf numFmtId="0" fontId="63" fillId="6" borderId="6" applyNumberFormat="0" applyAlignment="0" applyProtection="0"/>
    <xf numFmtId="0" fontId="64" fillId="7" borderId="7" applyNumberFormat="0" applyAlignment="0" applyProtection="0"/>
    <xf numFmtId="0" fontId="65" fillId="7" borderId="6" applyNumberFormat="0" applyAlignment="0" applyProtection="0"/>
    <xf numFmtId="0" fontId="66" fillId="0" borderId="8" applyNumberFormat="0" applyFill="0" applyAlignment="0" applyProtection="0"/>
    <xf numFmtId="0" fontId="67" fillId="8" borderId="9" applyNumberFormat="0" applyAlignment="0" applyProtection="0"/>
    <xf numFmtId="0" fontId="68" fillId="0" borderId="0" applyNumberFormat="0" applyFill="0" applyBorder="0" applyAlignment="0" applyProtection="0"/>
    <xf numFmtId="0" fontId="10" fillId="9" borderId="10" applyNumberFormat="0" applyFont="0" applyAlignment="0" applyProtection="0"/>
    <xf numFmtId="0" fontId="69" fillId="0" borderId="0" applyNumberFormat="0" applyFill="0" applyBorder="0" applyAlignment="0" applyProtection="0"/>
    <xf numFmtId="0" fontId="70" fillId="0" borderId="11" applyNumberFormat="0" applyFill="0" applyAlignment="0" applyProtection="0"/>
    <xf numFmtId="0" fontId="71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71" fillId="13" borderId="0" applyNumberFormat="0" applyBorder="0" applyAlignment="0" applyProtection="0"/>
    <xf numFmtId="0" fontId="71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71" fillId="17" borderId="0" applyNumberFormat="0" applyBorder="0" applyAlignment="0" applyProtection="0"/>
    <xf numFmtId="0" fontId="71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71" fillId="21" borderId="0" applyNumberFormat="0" applyBorder="0" applyAlignment="0" applyProtection="0"/>
    <xf numFmtId="0" fontId="71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71" fillId="25" borderId="0" applyNumberFormat="0" applyBorder="0" applyAlignment="0" applyProtection="0"/>
    <xf numFmtId="0" fontId="71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71" fillId="29" borderId="0" applyNumberFormat="0" applyBorder="0" applyAlignment="0" applyProtection="0"/>
    <xf numFmtId="0" fontId="71" fillId="30" borderId="0" applyNumberFormat="0" applyBorder="0" applyAlignment="0" applyProtection="0"/>
    <xf numFmtId="0" fontId="10" fillId="31" borderId="0" applyNumberFormat="0" applyBorder="0" applyAlignment="0" applyProtection="0"/>
    <xf numFmtId="0" fontId="10" fillId="32" borderId="0" applyNumberFormat="0" applyBorder="0" applyAlignment="0" applyProtection="0"/>
    <xf numFmtId="0" fontId="71" fillId="33" borderId="0" applyNumberFormat="0" applyBorder="0" applyAlignment="0" applyProtection="0"/>
    <xf numFmtId="0" fontId="10" fillId="0" borderId="0"/>
    <xf numFmtId="0" fontId="10" fillId="9" borderId="10" applyNumberFormat="0" applyFont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31" borderId="0" applyNumberFormat="0" applyBorder="0" applyAlignment="0" applyProtection="0"/>
    <xf numFmtId="0" fontId="10" fillId="32" borderId="0" applyNumberFormat="0" applyBorder="0" applyAlignment="0" applyProtection="0"/>
    <xf numFmtId="0" fontId="10" fillId="9" borderId="10" applyNumberFormat="0" applyFont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31" borderId="0" applyNumberFormat="0" applyBorder="0" applyAlignment="0" applyProtection="0"/>
    <xf numFmtId="0" fontId="10" fillId="32" borderId="0" applyNumberFormat="0" applyBorder="0" applyAlignment="0" applyProtection="0"/>
    <xf numFmtId="0" fontId="10" fillId="0" borderId="0"/>
    <xf numFmtId="0" fontId="10" fillId="9" borderId="10" applyNumberFormat="0" applyFont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31" borderId="0" applyNumberFormat="0" applyBorder="0" applyAlignment="0" applyProtection="0"/>
    <xf numFmtId="0" fontId="10" fillId="32" borderId="0" applyNumberFormat="0" applyBorder="0" applyAlignment="0" applyProtection="0"/>
    <xf numFmtId="0" fontId="10" fillId="9" borderId="10" applyNumberFormat="0" applyFont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31" borderId="0" applyNumberFormat="0" applyBorder="0" applyAlignment="0" applyProtection="0"/>
    <xf numFmtId="0" fontId="10" fillId="32" borderId="0" applyNumberFormat="0" applyBorder="0" applyAlignment="0" applyProtection="0"/>
    <xf numFmtId="0" fontId="10" fillId="0" borderId="0"/>
    <xf numFmtId="0" fontId="10" fillId="9" borderId="10" applyNumberFormat="0" applyFont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31" borderId="0" applyNumberFormat="0" applyBorder="0" applyAlignment="0" applyProtection="0"/>
    <xf numFmtId="0" fontId="10" fillId="32" borderId="0" applyNumberFormat="0" applyBorder="0" applyAlignment="0" applyProtection="0"/>
    <xf numFmtId="0" fontId="10" fillId="9" borderId="10" applyNumberFormat="0" applyFont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31" borderId="0" applyNumberFormat="0" applyBorder="0" applyAlignment="0" applyProtection="0"/>
    <xf numFmtId="0" fontId="10" fillId="32" borderId="0" applyNumberFormat="0" applyBorder="0" applyAlignment="0" applyProtection="0"/>
    <xf numFmtId="0" fontId="10" fillId="0" borderId="0"/>
    <xf numFmtId="0" fontId="10" fillId="9" borderId="10" applyNumberFormat="0" applyFont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31" borderId="0" applyNumberFormat="0" applyBorder="0" applyAlignment="0" applyProtection="0"/>
    <xf numFmtId="0" fontId="10" fillId="32" borderId="0" applyNumberFormat="0" applyBorder="0" applyAlignment="0" applyProtection="0"/>
    <xf numFmtId="0" fontId="10" fillId="0" borderId="0"/>
    <xf numFmtId="0" fontId="10" fillId="9" borderId="10" applyNumberFormat="0" applyFont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31" borderId="0" applyNumberFormat="0" applyBorder="0" applyAlignment="0" applyProtection="0"/>
    <xf numFmtId="0" fontId="10" fillId="32" borderId="0" applyNumberFormat="0" applyBorder="0" applyAlignment="0" applyProtection="0"/>
    <xf numFmtId="0" fontId="10" fillId="0" borderId="0"/>
    <xf numFmtId="0" fontId="10" fillId="9" borderId="10" applyNumberFormat="0" applyFont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31" borderId="0" applyNumberFormat="0" applyBorder="0" applyAlignment="0" applyProtection="0"/>
    <xf numFmtId="0" fontId="10" fillId="32" borderId="0" applyNumberFormat="0" applyBorder="0" applyAlignment="0" applyProtection="0"/>
    <xf numFmtId="0" fontId="10" fillId="0" borderId="0"/>
    <xf numFmtId="0" fontId="10" fillId="9" borderId="10" applyNumberFormat="0" applyFont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31" borderId="0" applyNumberFormat="0" applyBorder="0" applyAlignment="0" applyProtection="0"/>
    <xf numFmtId="0" fontId="10" fillId="32" borderId="0" applyNumberFormat="0" applyBorder="0" applyAlignment="0" applyProtection="0"/>
    <xf numFmtId="0" fontId="10" fillId="0" borderId="0"/>
    <xf numFmtId="0" fontId="10" fillId="9" borderId="10" applyNumberFormat="0" applyFont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31" borderId="0" applyNumberFormat="0" applyBorder="0" applyAlignment="0" applyProtection="0"/>
    <xf numFmtId="0" fontId="10" fillId="32" borderId="0" applyNumberFormat="0" applyBorder="0" applyAlignment="0" applyProtection="0"/>
    <xf numFmtId="0" fontId="10" fillId="0" borderId="0"/>
    <xf numFmtId="0" fontId="10" fillId="9" borderId="10" applyNumberFormat="0" applyFont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31" borderId="0" applyNumberFormat="0" applyBorder="0" applyAlignment="0" applyProtection="0"/>
    <xf numFmtId="0" fontId="10" fillId="32" borderId="0" applyNumberFormat="0" applyBorder="0" applyAlignment="0" applyProtection="0"/>
    <xf numFmtId="0" fontId="8" fillId="0" borderId="0"/>
    <xf numFmtId="0" fontId="1" fillId="0" borderId="0"/>
    <xf numFmtId="0" fontId="7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7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3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73" fillId="0" borderId="0"/>
    <xf numFmtId="0" fontId="1" fillId="0" borderId="0"/>
    <xf numFmtId="0" fontId="10" fillId="0" borderId="0"/>
    <xf numFmtId="165" fontId="1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0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181" fontId="10" fillId="0" borderId="0" applyFont="0" applyFill="0" applyBorder="0" applyAlignment="0" applyProtection="0"/>
    <xf numFmtId="181" fontId="10" fillId="0" borderId="0" applyFont="0" applyFill="0" applyBorder="0" applyProtection="0">
      <alignment horizontal="right"/>
    </xf>
    <xf numFmtId="0" fontId="78" fillId="0" borderId="0" applyNumberFormat="0" applyFill="0" applyBorder="0" applyProtection="0">
      <alignment vertical="top"/>
    </xf>
    <xf numFmtId="0" fontId="58" fillId="0" borderId="0" applyNumberFormat="0" applyFill="0" applyBorder="0" applyProtection="0">
      <alignment vertical="top"/>
    </xf>
    <xf numFmtId="0" fontId="46" fillId="0" borderId="20" applyNumberFormat="0" applyFill="0" applyAlignment="0" applyProtection="0"/>
    <xf numFmtId="0" fontId="46" fillId="0" borderId="12" applyNumberFormat="0" applyFill="0" applyAlignment="0" applyProtection="0"/>
    <xf numFmtId="0" fontId="79" fillId="0" borderId="21" applyNumberFormat="0" applyFill="0" applyProtection="0">
      <alignment horizontal="center"/>
    </xf>
    <xf numFmtId="0" fontId="55" fillId="0" borderId="19" applyNumberFormat="0" applyFill="0" applyProtection="0">
      <alignment horizontal="center"/>
    </xf>
    <xf numFmtId="0" fontId="79" fillId="0" borderId="0" applyNumberFormat="0" applyFill="0" applyBorder="0" applyProtection="0">
      <alignment horizontal="left"/>
    </xf>
    <xf numFmtId="0" fontId="55" fillId="0" borderId="0" applyNumberFormat="0" applyFill="0" applyBorder="0" applyProtection="0">
      <alignment horizontal="left"/>
    </xf>
    <xf numFmtId="165" fontId="1" fillId="0" borderId="0" applyFont="0" applyFill="0" applyBorder="0" applyAlignment="0" applyProtection="0"/>
    <xf numFmtId="9" fontId="59" fillId="0" borderId="0" applyFont="0" applyFill="0" applyBorder="0" applyAlignment="0" applyProtection="0"/>
    <xf numFmtId="0" fontId="79" fillId="0" borderId="21" applyNumberFormat="0" applyFill="0" applyProtection="0">
      <alignment horizontal="center"/>
    </xf>
    <xf numFmtId="0" fontId="56" fillId="0" borderId="0" applyNumberFormat="0" applyFill="0" applyBorder="0" applyProtection="0">
      <alignment horizontal="centerContinuous"/>
    </xf>
    <xf numFmtId="173" fontId="5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3" fontId="1" fillId="0" borderId="0" applyFont="0" applyFill="0" applyBorder="0" applyAlignment="0" applyProtection="0"/>
    <xf numFmtId="0" fontId="8" fillId="0" borderId="0">
      <alignment vertical="top"/>
    </xf>
    <xf numFmtId="0" fontId="24" fillId="13" borderId="0" applyNumberFormat="0" applyBorder="0" applyAlignment="0" applyProtection="0"/>
    <xf numFmtId="0" fontId="24" fillId="17" borderId="0" applyNumberFormat="0" applyBorder="0" applyAlignment="0" applyProtection="0"/>
    <xf numFmtId="0" fontId="24" fillId="21" borderId="0" applyNumberFormat="0" applyBorder="0" applyAlignment="0" applyProtection="0"/>
    <xf numFmtId="0" fontId="24" fillId="25" borderId="0" applyNumberFormat="0" applyBorder="0" applyAlignment="0" applyProtection="0"/>
    <xf numFmtId="0" fontId="24" fillId="29" borderId="0" applyNumberFormat="0" applyBorder="0" applyAlignment="0" applyProtection="0"/>
    <xf numFmtId="0" fontId="24" fillId="33" borderId="0" applyNumberFormat="0" applyBorder="0" applyAlignment="0" applyProtection="0"/>
    <xf numFmtId="0" fontId="24" fillId="10" borderId="0" applyNumberFormat="0" applyBorder="0" applyAlignment="0" applyProtection="0"/>
    <xf numFmtId="0" fontId="24" fillId="14" borderId="0" applyNumberFormat="0" applyBorder="0" applyAlignment="0" applyProtection="0"/>
    <xf numFmtId="0" fontId="24" fillId="18" borderId="0" applyNumberFormat="0" applyBorder="0" applyAlignment="0" applyProtection="0"/>
    <xf numFmtId="0" fontId="24" fillId="22" borderId="0" applyNumberFormat="0" applyBorder="0" applyAlignment="0" applyProtection="0"/>
    <xf numFmtId="0" fontId="24" fillId="26" borderId="0" applyNumberFormat="0" applyBorder="0" applyAlignment="0" applyProtection="0"/>
    <xf numFmtId="0" fontId="24" fillId="30" borderId="0" applyNumberFormat="0" applyBorder="0" applyAlignment="0" applyProtection="0"/>
    <xf numFmtId="0" fontId="16" fillId="5" borderId="0" applyNumberFormat="0" applyBorder="0" applyAlignment="0" applyProtection="0"/>
    <xf numFmtId="0" fontId="19" fillId="7" borderId="6" applyNumberFormat="0" applyAlignment="0" applyProtection="0"/>
    <xf numFmtId="0" fontId="21" fillId="8" borderId="9" applyNumberFormat="0" applyAlignment="0" applyProtection="0"/>
    <xf numFmtId="173" fontId="9" fillId="0" borderId="0" applyFont="0" applyFill="0" applyBorder="0" applyAlignment="0" applyProtection="0"/>
    <xf numFmtId="183" fontId="1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0" fillId="0" borderId="0" applyFont="0" applyFill="0" applyBorder="0" applyAlignment="0" applyProtection="0"/>
    <xf numFmtId="0" fontId="23" fillId="0" borderId="0" applyNumberFormat="0" applyFill="0" applyBorder="0" applyAlignment="0" applyProtection="0"/>
    <xf numFmtId="182" fontId="45" fillId="0" borderId="22" applyFont="0" applyBorder="0" applyAlignment="0">
      <alignment horizontal="right" vertical="center" wrapText="1"/>
    </xf>
    <xf numFmtId="182" fontId="45" fillId="0" borderId="22" applyFont="0" applyBorder="0" applyAlignment="0">
      <alignment horizontal="right" vertical="center" wrapText="1"/>
    </xf>
    <xf numFmtId="0" fontId="15" fillId="4" borderId="0" applyNumberFormat="0" applyBorder="0" applyAlignment="0" applyProtection="0"/>
    <xf numFmtId="3" fontId="80" fillId="0" borderId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81" fillId="0" borderId="0" applyNumberFormat="0" applyFill="0" applyBorder="0" applyAlignment="0" applyProtection="0">
      <alignment vertical="top"/>
      <protection locked="0"/>
    </xf>
    <xf numFmtId="0" fontId="17" fillId="6" borderId="6" applyNumberFormat="0" applyAlignment="0" applyProtection="0"/>
    <xf numFmtId="0" fontId="20" fillId="0" borderId="8" applyNumberFormat="0" applyFill="0" applyAlignment="0" applyProtection="0"/>
    <xf numFmtId="0" fontId="26" fillId="3" borderId="0" applyNumberFormat="0" applyBorder="0" applyAlignment="0" applyProtection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8" fillId="7" borderId="7" applyNumberFormat="0" applyAlignment="0" applyProtection="0"/>
    <xf numFmtId="9" fontId="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11" applyNumberFormat="0" applyFill="0" applyAlignment="0" applyProtection="0"/>
    <xf numFmtId="173" fontId="9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82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79" fillId="0" borderId="0" applyNumberFormat="0" applyFill="0" applyBorder="0" applyProtection="0">
      <alignment horizontal="left"/>
    </xf>
    <xf numFmtId="0" fontId="79" fillId="0" borderId="21" applyNumberFormat="0" applyFill="0" applyProtection="0">
      <alignment horizontal="center"/>
    </xf>
    <xf numFmtId="0" fontId="77" fillId="0" borderId="0" applyNumberFormat="0" applyFill="0" applyBorder="0" applyAlignment="0" applyProtection="0"/>
    <xf numFmtId="0" fontId="78" fillId="0" borderId="0" applyNumberFormat="0" applyFill="0" applyBorder="0" applyProtection="0">
      <alignment vertical="top"/>
    </xf>
    <xf numFmtId="0" fontId="46" fillId="0" borderId="20" applyNumberFormat="0" applyFill="0" applyAlignment="0" applyProtection="0"/>
    <xf numFmtId="181" fontId="10" fillId="0" borderId="0" applyFont="0" applyFill="0" applyBorder="0" applyAlignment="0" applyProtection="0"/>
    <xf numFmtId="0" fontId="57" fillId="0" borderId="0" applyNumberFormat="0" applyFill="0" applyBorder="0" applyAlignment="0" applyProtection="0"/>
    <xf numFmtId="181" fontId="10" fillId="0" borderId="0" applyFont="0" applyFill="0" applyBorder="0" applyProtection="0">
      <alignment horizontal="right"/>
    </xf>
    <xf numFmtId="0" fontId="58" fillId="0" borderId="0" applyNumberFormat="0" applyFill="0" applyBorder="0" applyProtection="0">
      <alignment vertical="top"/>
    </xf>
    <xf numFmtId="0" fontId="46" fillId="0" borderId="12" applyNumberFormat="0" applyFill="0" applyAlignment="0" applyProtection="0"/>
    <xf numFmtId="0" fontId="55" fillId="0" borderId="19" applyNumberFormat="0" applyFill="0" applyProtection="0">
      <alignment horizontal="center"/>
    </xf>
    <xf numFmtId="0" fontId="55" fillId="0" borderId="0" applyNumberFormat="0" applyFill="0" applyBorder="0" applyProtection="0">
      <alignment horizontal="left"/>
    </xf>
    <xf numFmtId="0" fontId="56" fillId="0" borderId="0" applyNumberFormat="0" applyFill="0" applyBorder="0" applyProtection="0">
      <alignment horizontal="centerContinuous"/>
    </xf>
    <xf numFmtId="173" fontId="10" fillId="0" borderId="0" applyFont="0" applyFill="0" applyBorder="0" applyAlignment="0" applyProtection="0"/>
    <xf numFmtId="0" fontId="1" fillId="0" borderId="0"/>
    <xf numFmtId="0" fontId="1" fillId="9" borderId="10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9" fontId="10" fillId="0" borderId="0" applyFont="0" applyFill="0" applyBorder="0" applyAlignment="0" applyProtection="0"/>
    <xf numFmtId="0" fontId="8" fillId="0" borderId="0"/>
    <xf numFmtId="0" fontId="31" fillId="0" borderId="0"/>
    <xf numFmtId="0" fontId="27" fillId="0" borderId="0" applyFill="0" applyBorder="0" applyAlignment="0" applyProtection="0"/>
    <xf numFmtId="165" fontId="8" fillId="0" borderId="0" applyFont="0" applyFill="0" applyBorder="0" applyAlignment="0" applyProtection="0"/>
    <xf numFmtId="165" fontId="10" fillId="0" borderId="0" applyFont="0" applyFill="0" applyBorder="0" applyAlignment="0" applyProtection="0"/>
  </cellStyleXfs>
  <cellXfs count="57">
    <xf numFmtId="0" fontId="0" fillId="0" borderId="0" xfId="0"/>
    <xf numFmtId="0" fontId="48" fillId="0" borderId="0" xfId="0" applyFont="1"/>
    <xf numFmtId="3" fontId="48" fillId="0" borderId="0" xfId="0" applyNumberFormat="1" applyFont="1"/>
    <xf numFmtId="3" fontId="48" fillId="0" borderId="0" xfId="1" applyNumberFormat="1" applyFont="1"/>
    <xf numFmtId="164" fontId="48" fillId="0" borderId="0" xfId="2" applyFont="1"/>
    <xf numFmtId="3" fontId="51" fillId="0" borderId="0" xfId="1" applyNumberFormat="1" applyFont="1"/>
    <xf numFmtId="0" fontId="52" fillId="0" borderId="0" xfId="0" applyFont="1" applyAlignment="1">
      <alignment vertical="top"/>
    </xf>
    <xf numFmtId="0" fontId="47" fillId="0" borderId="0" xfId="0" applyFont="1"/>
    <xf numFmtId="3" fontId="47" fillId="0" borderId="0" xfId="0" applyNumberFormat="1" applyFont="1"/>
    <xf numFmtId="3" fontId="47" fillId="0" borderId="0" xfId="1" applyNumberFormat="1" applyFont="1"/>
    <xf numFmtId="164" fontId="47" fillId="0" borderId="0" xfId="2" applyFont="1"/>
    <xf numFmtId="164" fontId="47" fillId="0" borderId="13" xfId="2" applyFont="1" applyBorder="1"/>
    <xf numFmtId="170" fontId="47" fillId="0" borderId="14" xfId="2" applyNumberFormat="1" applyFont="1" applyBorder="1"/>
    <xf numFmtId="164" fontId="47" fillId="0" borderId="15" xfId="2" applyFont="1" applyBorder="1"/>
    <xf numFmtId="171" fontId="47" fillId="0" borderId="16" xfId="2" applyNumberFormat="1" applyFont="1" applyBorder="1"/>
    <xf numFmtId="164" fontId="47" fillId="0" borderId="0" xfId="2" applyFont="1" applyBorder="1"/>
    <xf numFmtId="0" fontId="47" fillId="0" borderId="0" xfId="0" applyFont="1" applyAlignment="1">
      <alignment wrapText="1"/>
    </xf>
    <xf numFmtId="0" fontId="53" fillId="0" borderId="1" xfId="0" applyFont="1" applyBorder="1" applyAlignment="1">
      <alignment horizontal="center" wrapText="1"/>
    </xf>
    <xf numFmtId="3" fontId="53" fillId="0" borderId="1" xfId="0" applyNumberFormat="1" applyFont="1" applyBorder="1" applyAlignment="1">
      <alignment horizontal="center" wrapText="1"/>
    </xf>
    <xf numFmtId="3" fontId="53" fillId="0" borderId="1" xfId="1" applyNumberFormat="1" applyFont="1" applyBorder="1" applyAlignment="1">
      <alignment horizontal="center" wrapText="1"/>
    </xf>
    <xf numFmtId="164" fontId="53" fillId="0" borderId="1" xfId="2" applyFont="1" applyBorder="1" applyAlignment="1">
      <alignment horizontal="center" wrapText="1"/>
    </xf>
    <xf numFmtId="0" fontId="47" fillId="0" borderId="1" xfId="0" applyFont="1" applyBorder="1" applyAlignment="1">
      <alignment wrapText="1"/>
    </xf>
    <xf numFmtId="0" fontId="53" fillId="0" borderId="1" xfId="0" applyFont="1" applyBorder="1" applyAlignment="1">
      <alignment wrapText="1"/>
    </xf>
    <xf numFmtId="0" fontId="47" fillId="2" borderId="0" xfId="0" applyFont="1" applyFill="1"/>
    <xf numFmtId="16" fontId="47" fillId="0" borderId="0" xfId="0" applyNumberFormat="1" applyFont="1"/>
    <xf numFmtId="167" fontId="47" fillId="0" borderId="0" xfId="0" applyNumberFormat="1" applyFont="1"/>
    <xf numFmtId="168" fontId="47" fillId="0" borderId="0" xfId="2" applyNumberFormat="1" applyFont="1"/>
    <xf numFmtId="9" fontId="47" fillId="0" borderId="0" xfId="1" applyNumberFormat="1" applyFont="1"/>
    <xf numFmtId="0" fontId="53" fillId="0" borderId="0" xfId="0" applyFont="1"/>
    <xf numFmtId="166" fontId="54" fillId="0" borderId="0" xfId="22" applyNumberFormat="1" applyFont="1" applyAlignment="1">
      <alignment horizontal="right" vertical="center" wrapText="1"/>
    </xf>
    <xf numFmtId="3" fontId="54" fillId="0" borderId="0" xfId="22" applyNumberFormat="1" applyFont="1" applyAlignment="1">
      <alignment horizontal="right" vertical="center" wrapText="1"/>
    </xf>
    <xf numFmtId="3" fontId="47" fillId="2" borderId="2" xfId="1" applyNumberFormat="1" applyFont="1" applyFill="1" applyBorder="1"/>
    <xf numFmtId="168" fontId="47" fillId="2" borderId="2" xfId="2" applyNumberFormat="1" applyFont="1" applyFill="1" applyBorder="1"/>
    <xf numFmtId="164" fontId="53" fillId="2" borderId="2" xfId="2" applyFont="1" applyFill="1" applyBorder="1"/>
    <xf numFmtId="3" fontId="53" fillId="0" borderId="0" xfId="0" applyNumberFormat="1" applyFont="1"/>
    <xf numFmtId="0" fontId="47" fillId="34" borderId="0" xfId="0" applyFont="1" applyFill="1"/>
    <xf numFmtId="3" fontId="47" fillId="34" borderId="0" xfId="0" applyNumberFormat="1" applyFont="1" applyFill="1"/>
    <xf numFmtId="3" fontId="47" fillId="34" borderId="0" xfId="1" applyNumberFormat="1" applyFont="1" applyFill="1" applyBorder="1"/>
    <xf numFmtId="164" fontId="47" fillId="34" borderId="0" xfId="2" applyFont="1" applyFill="1"/>
    <xf numFmtId="0" fontId="48" fillId="0" borderId="0" xfId="0" applyFont="1" applyAlignment="1">
      <alignment horizontal="right"/>
    </xf>
    <xf numFmtId="0" fontId="47" fillId="0" borderId="0" xfId="0" applyFont="1" applyAlignment="1">
      <alignment horizontal="right"/>
    </xf>
    <xf numFmtId="0" fontId="47" fillId="0" borderId="0" xfId="0" applyFont="1" applyAlignment="1">
      <alignment horizontal="right" wrapText="1"/>
    </xf>
    <xf numFmtId="167" fontId="47" fillId="0" borderId="0" xfId="0" applyNumberFormat="1" applyFont="1" applyAlignment="1">
      <alignment horizontal="right"/>
    </xf>
    <xf numFmtId="168" fontId="47" fillId="0" borderId="0" xfId="0" applyNumberFormat="1" applyFont="1" applyAlignment="1">
      <alignment horizontal="right"/>
    </xf>
    <xf numFmtId="9" fontId="47" fillId="0" borderId="0" xfId="131" applyFont="1" applyAlignment="1">
      <alignment horizontal="right"/>
    </xf>
    <xf numFmtId="164" fontId="47" fillId="0" borderId="16" xfId="2" applyFont="1" applyBorder="1"/>
    <xf numFmtId="0" fontId="47" fillId="0" borderId="17" xfId="0" applyFont="1" applyBorder="1"/>
    <xf numFmtId="3" fontId="83" fillId="0" borderId="0" xfId="1" applyNumberFormat="1" applyFont="1"/>
    <xf numFmtId="0" fontId="83" fillId="0" borderId="0" xfId="0" applyFont="1" applyAlignment="1">
      <alignment wrapText="1"/>
    </xf>
    <xf numFmtId="0" fontId="83" fillId="0" borderId="0" xfId="0" applyFont="1"/>
    <xf numFmtId="10" fontId="83" fillId="0" borderId="0" xfId="131" applyNumberFormat="1" applyFont="1"/>
    <xf numFmtId="3" fontId="83" fillId="36" borderId="0" xfId="1" applyNumberFormat="1" applyFont="1" applyFill="1"/>
    <xf numFmtId="10" fontId="83" fillId="36" borderId="0" xfId="131" applyNumberFormat="1" applyFont="1" applyFill="1"/>
    <xf numFmtId="184" fontId="47" fillId="0" borderId="18" xfId="131" applyNumberFormat="1" applyFont="1" applyBorder="1"/>
    <xf numFmtId="16" fontId="47" fillId="0" borderId="0" xfId="0" applyNumberFormat="1" applyFont="1" applyAlignment="1">
      <alignment horizontal="center"/>
    </xf>
    <xf numFmtId="0" fontId="50" fillId="0" borderId="0" xfId="0" applyFont="1" applyAlignment="1">
      <alignment horizontal="center" wrapText="1"/>
    </xf>
    <xf numFmtId="0" fontId="53" fillId="0" borderId="0" xfId="0" applyFont="1" applyAlignment="1">
      <alignment horizontal="center" wrapText="1"/>
    </xf>
  </cellXfs>
  <cellStyles count="1371">
    <cellStyle name="_%(SignOnly)" xfId="137" xr:uid="{B8AF3279-E4F2-4670-8813-428D22C80ACC}"/>
    <cellStyle name="_%(SignSpaceOnly)" xfId="138" xr:uid="{418E9C39-8B9C-4B87-9CC4-52FC95166424}"/>
    <cellStyle name="_Comma" xfId="139" xr:uid="{7C205D15-603B-4CC7-BE3E-A9E1DB0A94F4}"/>
    <cellStyle name="_Currency" xfId="140" xr:uid="{E4B11208-1BD1-4C3C-890B-38114C8F07AD}"/>
    <cellStyle name="_CurrencySpace" xfId="141" xr:uid="{0A457974-E980-4211-A901-A512FF147D7E}"/>
    <cellStyle name="_Euro" xfId="142" xr:uid="{7E61A792-C9BE-4E18-B6BB-578FA2231057}"/>
    <cellStyle name="_Euro 2" xfId="545" xr:uid="{E7794610-F6E9-4660-A453-04A3308E0D61}"/>
    <cellStyle name="_Heading" xfId="143" xr:uid="{987717D4-6D0F-4EA3-BE38-310A72299AA2}"/>
    <cellStyle name="_Heading 2" xfId="1174" xr:uid="{2A6F7284-4507-4D99-A30C-EFDF2545A7D1}"/>
    <cellStyle name="_Heading 3" xfId="1343" xr:uid="{2595152B-1360-4517-A8D9-9870225F56A9}"/>
    <cellStyle name="_Heading 4" xfId="1339" xr:uid="{BC36F7A5-7D36-4FE4-ADBC-31732AEAD97E}"/>
    <cellStyle name="_Heading_PPB 2018" xfId="1173" xr:uid="{A4EC88F7-6E21-4814-9A9E-9060BD320B72}"/>
    <cellStyle name="_Highlight" xfId="144" xr:uid="{FB62850C-96AF-453B-B795-3503A7410851}"/>
    <cellStyle name="_Multiple" xfId="145" xr:uid="{6CBB8579-9B2C-48B3-B3F3-4820A87DD8CF}"/>
    <cellStyle name="_MultipleSpace" xfId="146" xr:uid="{71ECB893-FB5C-4414-AE74-8BFBED3B5AE6}"/>
    <cellStyle name="_MultipleSpace 2" xfId="1176" xr:uid="{F7215F9F-1934-4395-A796-B93A5C3F6484}"/>
    <cellStyle name="_MultipleSpace 3" xfId="1344" xr:uid="{A7C77ABC-9E9E-4965-B688-4DD7EB4E03C1}"/>
    <cellStyle name="_MultipleSpace 4" xfId="1342" xr:uid="{17C15F58-BD45-4156-8E61-2D5036C17021}"/>
    <cellStyle name="_MultipleSpace_PPB 2018" xfId="1175" xr:uid="{F015FD15-EEA5-4AD8-B0BA-914DAD6287D7}"/>
    <cellStyle name="_SubHeading" xfId="147" xr:uid="{F881F065-4A88-4E77-BDBD-4F47BBFD137A}"/>
    <cellStyle name="_SubHeading 2" xfId="1178" xr:uid="{8175CD47-4E04-429B-9C77-85D9252C4719}"/>
    <cellStyle name="_SubHeading 3" xfId="1345" xr:uid="{26A5A7E5-4D7F-4E44-B673-0B03B12A2C57}"/>
    <cellStyle name="_SubHeading 4" xfId="1340" xr:uid="{3EBA3EAE-475D-4C54-84E8-6F87CA618AB2}"/>
    <cellStyle name="_SubHeading_PPB 2018" xfId="1177" xr:uid="{42009AC5-F88E-475E-B913-3192F3FE5E30}"/>
    <cellStyle name="_Table" xfId="136" xr:uid="{CB202642-4F35-4F6A-AE8D-F1F3AFFCB0FA}"/>
    <cellStyle name="_Table 2" xfId="1180" xr:uid="{C335D47A-6222-436E-9B0E-53A486C010F7}"/>
    <cellStyle name="_Table 3" xfId="1346" xr:uid="{C0B30F05-F74A-4618-8BAF-8CAA045AA050}"/>
    <cellStyle name="_Table 4" xfId="1341" xr:uid="{F1A66B46-97FB-4B14-AF80-7B652A7D5A97}"/>
    <cellStyle name="_Table_PPB 2018" xfId="1179" xr:uid="{09520E85-0A18-4049-B0FC-2DCF82F1018B}"/>
    <cellStyle name="_TableHead" xfId="148" xr:uid="{98448FF7-7C2A-4BB4-A5D2-57C0E5613163}"/>
    <cellStyle name="_TableHead 2" xfId="1182" xr:uid="{42589A0F-7AA6-4058-828B-A97B01B92144}"/>
    <cellStyle name="_TableHead 2_Dialog Nov18" xfId="1187" xr:uid="{1B28FECF-8C15-46E5-813A-317C257D6025}"/>
    <cellStyle name="_TableHead 3" xfId="1347" xr:uid="{80290181-F64B-4934-AFA8-D94FC4821AE2}"/>
    <cellStyle name="_TableHead 4" xfId="1338" xr:uid="{D25AC48A-1CFA-4D29-879C-8C2F8EEF5897}"/>
    <cellStyle name="_TableHead_PPB 2018" xfId="1181" xr:uid="{9B82069A-3DDB-45A5-BE4B-9E43F8B39F94}"/>
    <cellStyle name="_TableRowHead" xfId="149" xr:uid="{0E7204D8-35A6-43C4-9E32-30D0E4774262}"/>
    <cellStyle name="_TableRowHead 2" xfId="1184" xr:uid="{E9446984-6837-4F25-BE35-7FA671F4E06F}"/>
    <cellStyle name="_TableRowHead 3" xfId="1348" xr:uid="{5A773D94-88C1-4727-9ABF-6C97BBE2C3D8}"/>
    <cellStyle name="_TableRowHead 4" xfId="1337" xr:uid="{BAFFAE24-4AAB-47A1-AA0F-FA189345F77C}"/>
    <cellStyle name="_TableRowHead_PPB 2018" xfId="1183" xr:uid="{D9EB2905-616A-4B2A-A3B3-44D32AFCC0A2}"/>
    <cellStyle name="_TableSuperHead" xfId="150" xr:uid="{6A477256-3C72-4E63-BC3F-52B4D9E29E46}"/>
    <cellStyle name="_TableSuperHead 2" xfId="703" xr:uid="{5045B5D9-7560-4388-8412-E1B17C0BE347}"/>
    <cellStyle name="_TableSuperHead 3" xfId="243" xr:uid="{11993340-1E48-4264-A8B1-51D24F1B4F17}"/>
    <cellStyle name="_TableSuperHead 4" xfId="1349" xr:uid="{1286C796-570D-400C-8D12-8AA4F6684843}"/>
    <cellStyle name="_TableSuperHead_Dialog Nov18" xfId="1188" xr:uid="{1E2CE04C-9D97-4483-9469-4BE2EBE0F2F6}"/>
    <cellStyle name="_TableSuperHead_SNAM Aug18" xfId="702" xr:uid="{06048FEA-93C8-4B20-AA89-72AE35893E15}"/>
    <cellStyle name="=C:\WINNT35\SYSTEM32\COMMAND.COM" xfId="1271" xr:uid="{C02D0B6B-6488-464E-82B1-6AC8AD6CFCEA}"/>
    <cellStyle name="20 % - Accent1 2" xfId="70" xr:uid="{9321CAD6-32D4-4DB4-A31D-08149DE52E21}"/>
    <cellStyle name="20 % - Accent2 2" xfId="71" xr:uid="{23C17E17-12DE-47CC-A6F4-8ADF66851E5A}"/>
    <cellStyle name="20 % - Accent3 2" xfId="72" xr:uid="{940E14A4-10BC-444D-8CC7-05AB88C87C09}"/>
    <cellStyle name="20 % - Accent4 2" xfId="73" xr:uid="{230657B6-5010-45D6-86AA-CE04DE9CA77B}"/>
    <cellStyle name="20 % - Accent5 2" xfId="74" xr:uid="{86404D40-A8E4-4BB9-80FF-79F347D34C21}"/>
    <cellStyle name="20 % - Accent6 2" xfId="75" xr:uid="{5534642A-2019-48C3-AA48-EA2D704010C9}"/>
    <cellStyle name="20% - Accent1" xfId="41" builtinId="30" customBuiltin="1"/>
    <cellStyle name="20% - Accent1 10" xfId="985" xr:uid="{578414E3-C24A-4C9D-B643-9A8888585146}"/>
    <cellStyle name="20% - Accent1 11" xfId="999" xr:uid="{4091E017-B376-4511-9398-08ABFCF5E850}"/>
    <cellStyle name="20% - Accent1 12" xfId="1012" xr:uid="{C57EE1AA-80F2-4465-A9DD-7D429A8FA5BF}"/>
    <cellStyle name="20% - Accent1 13" xfId="1026" xr:uid="{506F1450-EE8F-4207-AE2A-5F1C5BD7585D}"/>
    <cellStyle name="20% - Accent1 14" xfId="1039" xr:uid="{D7E94ED7-EE24-4F1F-B723-0CB9AF304FD7}"/>
    <cellStyle name="20% - Accent1 15" xfId="1053" xr:uid="{E6FD64FF-00DE-4ACB-92D3-EC67B04D30D8}"/>
    <cellStyle name="20% - Accent1 16" xfId="1067" xr:uid="{AF2A8EB7-6D52-45A7-BACF-E64798DD8D76}"/>
    <cellStyle name="20% - Accent1 17" xfId="1081" xr:uid="{4F5CEEA7-61C2-4A1E-BD15-E62B94D138AC}"/>
    <cellStyle name="20% - Accent1 18" xfId="1095" xr:uid="{7DBF96F1-5AB6-4AF9-BB4F-711687AF72A4}"/>
    <cellStyle name="20% - Accent1 19" xfId="1109" xr:uid="{D3201818-B93F-444C-82F8-6BEA355750B6}"/>
    <cellStyle name="20% - Accent1 2" xfId="749" xr:uid="{16758868-D3B6-4C16-8F92-EEBEF25C07CD}"/>
    <cellStyle name="20% - Accent1 2 2" xfId="840" xr:uid="{72344F6A-699F-43A1-8953-F500A8DF961C}"/>
    <cellStyle name="20% - Accent1 20" xfId="1123" xr:uid="{E747964F-2E65-486D-905D-60A19A42BD1F}"/>
    <cellStyle name="20% - Accent1 21" xfId="720" xr:uid="{48BCDD8F-6DC6-4DEC-B619-5D08BA8C5FC5}"/>
    <cellStyle name="20% - Accent1 22" xfId="1353" xr:uid="{151EAC87-B915-4942-888F-03451713FB12}"/>
    <cellStyle name="20% - Accent1 23" xfId="200" xr:uid="{BB376509-190D-4D33-8900-741511168356}"/>
    <cellStyle name="20% - Accent1 3" xfId="763" xr:uid="{E332C59D-F516-43DA-A4D2-DDFD39AF14D1}"/>
    <cellStyle name="20% - Accent1 3 2" xfId="854" xr:uid="{EC2A0628-7FEC-4FF8-A11D-5E6277B03A90}"/>
    <cellStyle name="20% - Accent1 4" xfId="777" xr:uid="{C6CE6BB2-A81E-402C-9222-680C89DF69AD}"/>
    <cellStyle name="20% - Accent1 4 2" xfId="868" xr:uid="{162B786A-6464-48EC-A3DF-87D93759F6E7}"/>
    <cellStyle name="20% - Accent1 5" xfId="791" xr:uid="{6C7CC6D7-5F8E-40AF-9CFB-A2CEE57361F0}"/>
    <cellStyle name="20% - Accent1 6" xfId="810" xr:uid="{81B4DD3C-EDED-44E4-8C92-2A92FFE2322E}"/>
    <cellStyle name="20% - Accent1 7" xfId="886" xr:uid="{863BDAEB-F2B6-4AF7-BA45-7062D6DCA733}"/>
    <cellStyle name="20% - Accent1 8" xfId="947" xr:uid="{395150FA-DC37-4BB9-9694-BEF3DE985337}"/>
    <cellStyle name="20% - Accent1 9" xfId="972" xr:uid="{305BC2FE-DDF2-4BF7-B1E6-1927A78CE1AE}"/>
    <cellStyle name="20% - Accent2" xfId="44" builtinId="34" customBuiltin="1"/>
    <cellStyle name="20% - Accent2 10" xfId="987" xr:uid="{A2813576-92F9-4AE6-A967-EFEBEDEF70CD}"/>
    <cellStyle name="20% - Accent2 11" xfId="1001" xr:uid="{0D265460-5522-4D3F-87F3-6216886B7507}"/>
    <cellStyle name="20% - Accent2 12" xfId="1014" xr:uid="{D5B357FB-6FEB-4536-93BC-326D223855E4}"/>
    <cellStyle name="20% - Accent2 13" xfId="1028" xr:uid="{5C2F080C-148B-4E69-BD0A-6BE305DE2192}"/>
    <cellStyle name="20% - Accent2 14" xfId="1041" xr:uid="{A5999242-F8C1-43C8-9CED-20F1DB5988F3}"/>
    <cellStyle name="20% - Accent2 15" xfId="1055" xr:uid="{705FACA5-FB17-4556-904C-E91F99860193}"/>
    <cellStyle name="20% - Accent2 16" xfId="1069" xr:uid="{D23D824A-52B1-459E-85A3-7AEF97410AAA}"/>
    <cellStyle name="20% - Accent2 17" xfId="1083" xr:uid="{682F68C4-1292-4E9C-9387-4F6A806C86BF}"/>
    <cellStyle name="20% - Accent2 18" xfId="1097" xr:uid="{2B75BABE-1327-424D-ACF5-23B56C39DE18}"/>
    <cellStyle name="20% - Accent2 19" xfId="1111" xr:uid="{D571CD98-AA4B-473E-8E45-F58E2A692530}"/>
    <cellStyle name="20% - Accent2 2" xfId="751" xr:uid="{0D9A233D-5574-40A1-BA66-93B049890B47}"/>
    <cellStyle name="20% - Accent2 2 2" xfId="842" xr:uid="{1449E541-B5AD-4CAC-B6A8-9FB81F1C2F4E}"/>
    <cellStyle name="20% - Accent2 20" xfId="1125" xr:uid="{EC07A168-8F48-4F5A-8B21-D1E59AD2BE17}"/>
    <cellStyle name="20% - Accent2 21" xfId="724" xr:uid="{C773CC0C-63E7-4575-8520-C4C5D88D44F1}"/>
    <cellStyle name="20% - Accent2 22" xfId="1355" xr:uid="{D1D62F74-682B-44A9-8369-B6E9ED721BD3}"/>
    <cellStyle name="20% - Accent2 23" xfId="204" xr:uid="{63163405-FE96-4016-9C81-EB9123CBA336}"/>
    <cellStyle name="20% - Accent2 3" xfId="765" xr:uid="{A8ED900F-20D1-466C-9676-38774A1AFCC6}"/>
    <cellStyle name="20% - Accent2 3 2" xfId="856" xr:uid="{876EB16C-E287-4A85-9B0A-1C6CB4ADE9C3}"/>
    <cellStyle name="20% - Accent2 4" xfId="779" xr:uid="{7C4EA09C-4766-49C4-8A41-E6DE00A697E3}"/>
    <cellStyle name="20% - Accent2 4 2" xfId="870" xr:uid="{62F0BFB3-6F2C-46BD-A79C-5F7498E77E8B}"/>
    <cellStyle name="20% - Accent2 5" xfId="793" xr:uid="{DDEF426F-0925-455A-A43D-D65326A34240}"/>
    <cellStyle name="20% - Accent2 6" xfId="814" xr:uid="{87208519-1E7E-40AF-A73E-50B1863C00BE}"/>
    <cellStyle name="20% - Accent2 7" xfId="890" xr:uid="{7F17D943-6137-4F6B-84D9-18124639F46A}"/>
    <cellStyle name="20% - Accent2 8" xfId="951" xr:uid="{B630CC2A-7CE5-4BD7-8A12-8A7EE90577D1}"/>
    <cellStyle name="20% - Accent2 9" xfId="974" xr:uid="{5E1B765E-CE9D-43EE-9DD8-EF587570AAD9}"/>
    <cellStyle name="20% - Accent3" xfId="47" builtinId="38" customBuiltin="1"/>
    <cellStyle name="20% - Accent3 10" xfId="989" xr:uid="{C32E648A-34E9-471D-8627-887671D91B22}"/>
    <cellStyle name="20% - Accent3 11" xfId="1003" xr:uid="{C1641DD2-20C4-4D12-A288-A9E749D15AEF}"/>
    <cellStyle name="20% - Accent3 12" xfId="1016" xr:uid="{F6282CD2-5B02-4FEA-A576-6A2640286735}"/>
    <cellStyle name="20% - Accent3 13" xfId="1030" xr:uid="{B5A416A3-959E-4BF4-A60C-35BE3A347CAA}"/>
    <cellStyle name="20% - Accent3 14" xfId="1043" xr:uid="{23058CEB-B493-4441-A00A-93D13B6F4CA8}"/>
    <cellStyle name="20% - Accent3 15" xfId="1057" xr:uid="{E9DDA817-5F9C-4E76-9587-ABCBCA85B8D1}"/>
    <cellStyle name="20% - Accent3 16" xfId="1071" xr:uid="{38BACE59-E50D-4961-8E32-AF0BE8599589}"/>
    <cellStyle name="20% - Accent3 17" xfId="1085" xr:uid="{44C7F98B-495B-436B-974A-988B47C86802}"/>
    <cellStyle name="20% - Accent3 18" xfId="1099" xr:uid="{22374711-C7C2-4598-A563-4CA259202237}"/>
    <cellStyle name="20% - Accent3 19" xfId="1113" xr:uid="{E7A66637-3059-4BCC-84E9-D5BFB60BEC43}"/>
    <cellStyle name="20% - Accent3 2" xfId="753" xr:uid="{3590B3BC-AF12-4487-BC77-0944DC95D90B}"/>
    <cellStyle name="20% - Accent3 2 2" xfId="844" xr:uid="{A5073617-5647-4C7D-8F2F-35BCCF795046}"/>
    <cellStyle name="20% - Accent3 20" xfId="1127" xr:uid="{48FCCDC2-1276-47BE-ACD1-76D400C0742C}"/>
    <cellStyle name="20% - Accent3 21" xfId="728" xr:uid="{2BDDD5BD-4BA1-4072-89BD-3A755BFE29D7}"/>
    <cellStyle name="20% - Accent3 22" xfId="1357" xr:uid="{DA43BC24-4B06-496E-9F2C-70DA828D2EBA}"/>
    <cellStyle name="20% - Accent3 23" xfId="208" xr:uid="{83CB0012-0DB8-4753-B750-39F0C13719E7}"/>
    <cellStyle name="20% - Accent3 3" xfId="767" xr:uid="{7F3FE650-9C6D-4DA8-A6A4-9740D71B8E73}"/>
    <cellStyle name="20% - Accent3 3 2" xfId="858" xr:uid="{7CF34BCC-7F15-462D-B074-37A3A7ED5765}"/>
    <cellStyle name="20% - Accent3 4" xfId="781" xr:uid="{92822866-7973-4B9A-9792-C8B03023A5CB}"/>
    <cellStyle name="20% - Accent3 4 2" xfId="872" xr:uid="{433DE609-F4AD-4360-BA11-32E12CE5629A}"/>
    <cellStyle name="20% - Accent3 5" xfId="795" xr:uid="{B227F0C6-FDB2-4762-88EC-5BF3121EA69B}"/>
    <cellStyle name="20% - Accent3 6" xfId="818" xr:uid="{BA52382B-C949-49E0-9783-78EC9D04E75F}"/>
    <cellStyle name="20% - Accent3 7" xfId="894" xr:uid="{5203E9C8-3255-480D-B3FE-5BC844A92981}"/>
    <cellStyle name="20% - Accent3 8" xfId="955" xr:uid="{581156A7-E3EF-4436-BCA7-930D075237BD}"/>
    <cellStyle name="20% - Accent3 9" xfId="976" xr:uid="{E4C31BD9-40DC-4ACD-9878-BA70F7474F2A}"/>
    <cellStyle name="20% - Accent4" xfId="50" builtinId="42" customBuiltin="1"/>
    <cellStyle name="20% - Accent4 10" xfId="991" xr:uid="{0686ABB2-344F-462F-8F37-1B96DC510A72}"/>
    <cellStyle name="20% - Accent4 11" xfId="1005" xr:uid="{670EF31E-A64D-4114-86A8-E8BEA5B743C4}"/>
    <cellStyle name="20% - Accent4 12" xfId="1018" xr:uid="{17D30E54-3FB5-45B7-A3FF-D6CD35BEBA1D}"/>
    <cellStyle name="20% - Accent4 13" xfId="1032" xr:uid="{37CA166A-D16E-45A7-8B82-7A0F954BB7FB}"/>
    <cellStyle name="20% - Accent4 14" xfId="1045" xr:uid="{40EA5C58-5CA9-46DA-B736-F14463784AE0}"/>
    <cellStyle name="20% - Accent4 15" xfId="1059" xr:uid="{36518A9E-30E1-4A67-870D-350E126AC6D5}"/>
    <cellStyle name="20% - Accent4 16" xfId="1073" xr:uid="{53B88819-D1D8-4BF0-9451-00559EDFBE21}"/>
    <cellStyle name="20% - Accent4 17" xfId="1087" xr:uid="{A39B8055-207F-4DCD-AFCA-9B0D46162DA0}"/>
    <cellStyle name="20% - Accent4 18" xfId="1101" xr:uid="{6BA58FB6-BD83-4988-8383-990B882ECB51}"/>
    <cellStyle name="20% - Accent4 19" xfId="1115" xr:uid="{B8B3E001-8492-4B15-81AC-11DDBDBBB5C4}"/>
    <cellStyle name="20% - Accent4 2" xfId="755" xr:uid="{E9DF4617-5DAD-4755-A816-E9D57EF762E7}"/>
    <cellStyle name="20% - Accent4 2 2" xfId="846" xr:uid="{C25700A0-E777-4948-8D0F-BCFE596F85AE}"/>
    <cellStyle name="20% - Accent4 20" xfId="1129" xr:uid="{7230A17E-3C17-4871-96F7-3ADC13410CE3}"/>
    <cellStyle name="20% - Accent4 21" xfId="732" xr:uid="{FB8DFFBC-6FEF-46CA-B3D8-401D8CCA9121}"/>
    <cellStyle name="20% - Accent4 22" xfId="1359" xr:uid="{56ECDE93-4B7C-47E1-AD43-D54F589CDA22}"/>
    <cellStyle name="20% - Accent4 23" xfId="212" xr:uid="{3708631A-4AF8-4155-91AB-302E5DFCCB11}"/>
    <cellStyle name="20% - Accent4 3" xfId="769" xr:uid="{345FE81D-524E-43B4-92B2-AAAF94E0571C}"/>
    <cellStyle name="20% - Accent4 3 2" xfId="860" xr:uid="{46E6548C-CD94-4B37-B134-AEA2958817DA}"/>
    <cellStyle name="20% - Accent4 4" xfId="783" xr:uid="{3D3BC032-0F3A-4B91-9736-B4462D602101}"/>
    <cellStyle name="20% - Accent4 4 2" xfId="874" xr:uid="{38D06702-DBE0-4140-A0A5-10F9C87826E0}"/>
    <cellStyle name="20% - Accent4 5" xfId="797" xr:uid="{B72EB585-33E0-4120-A86A-556125AEFB81}"/>
    <cellStyle name="20% - Accent4 6" xfId="822" xr:uid="{CCDE6B40-990F-477D-BE89-90C8DD4E2C3A}"/>
    <cellStyle name="20% - Accent4 7" xfId="898" xr:uid="{02A49287-2848-4CF6-840B-0D49B23F9B82}"/>
    <cellStyle name="20% - Accent4 8" xfId="959" xr:uid="{86619FFC-38FF-4D6E-9F39-D1CD9C48ED06}"/>
    <cellStyle name="20% - Accent4 9" xfId="978" xr:uid="{2A9368C6-86A0-46EC-A8F9-78337EFE22A1}"/>
    <cellStyle name="20% - Accent5" xfId="53" builtinId="46" customBuiltin="1"/>
    <cellStyle name="20% - Accent5 10" xfId="993" xr:uid="{B6E41E29-EFFA-42DE-9D9A-4083372043CE}"/>
    <cellStyle name="20% - Accent5 11" xfId="1007" xr:uid="{8CED65F5-76A9-4200-A5C1-8394A7C13918}"/>
    <cellStyle name="20% - Accent5 12" xfId="1020" xr:uid="{9AC01EE4-44C8-4B7E-BAE7-67B1AE0BA41D}"/>
    <cellStyle name="20% - Accent5 13" xfId="1034" xr:uid="{553ACEF5-7522-4E9A-8BCE-26129EF3B4C2}"/>
    <cellStyle name="20% - Accent5 14" xfId="1047" xr:uid="{B4E1456E-EA52-46C7-B381-F46FE24E2C17}"/>
    <cellStyle name="20% - Accent5 15" xfId="1061" xr:uid="{087AD62E-EEA1-4E66-8300-1D73E7B0265B}"/>
    <cellStyle name="20% - Accent5 16" xfId="1075" xr:uid="{5E30C08E-E98D-4EE0-B9F8-AD4C3740C975}"/>
    <cellStyle name="20% - Accent5 17" xfId="1089" xr:uid="{10F24845-7DD1-4174-8490-3F1583FEC326}"/>
    <cellStyle name="20% - Accent5 18" xfId="1103" xr:uid="{ECB48D27-8164-4E0A-9970-D982177C3E6A}"/>
    <cellStyle name="20% - Accent5 19" xfId="1117" xr:uid="{CD80F104-E9D1-48D0-814C-8E4A5419D7BB}"/>
    <cellStyle name="20% - Accent5 2" xfId="757" xr:uid="{72C9D388-D53A-41FB-AE56-879721A6E2FF}"/>
    <cellStyle name="20% - Accent5 2 2" xfId="848" xr:uid="{7CFF70AE-8139-4FE9-95F8-A24A730D1799}"/>
    <cellStyle name="20% - Accent5 20" xfId="1131" xr:uid="{DCAC225A-3BB3-4A44-ABBE-479B286C0818}"/>
    <cellStyle name="20% - Accent5 21" xfId="736" xr:uid="{819AFE29-4640-48BB-8811-3C940A7B7CD8}"/>
    <cellStyle name="20% - Accent5 22" xfId="1361" xr:uid="{90DEA0D0-DE53-42A6-ADFA-FB5D2FB9713C}"/>
    <cellStyle name="20% - Accent5 23" xfId="216" xr:uid="{47DF3C6C-777C-4F08-AAA7-A83847A67AF6}"/>
    <cellStyle name="20% - Accent5 3" xfId="771" xr:uid="{B4AC7CA6-8EED-412E-B23F-89172CCEEE44}"/>
    <cellStyle name="20% - Accent5 3 2" xfId="862" xr:uid="{B9127B02-1231-4E40-8958-8A03864BEFD0}"/>
    <cellStyle name="20% - Accent5 4" xfId="785" xr:uid="{86F3D504-C76B-4ECB-9BA9-6D5D933987B8}"/>
    <cellStyle name="20% - Accent5 4 2" xfId="876" xr:uid="{E53AAA38-0E92-4240-A39F-9D3CEBBEA15E}"/>
    <cellStyle name="20% - Accent5 5" xfId="799" xr:uid="{4E1C0FE4-7C13-4656-A586-3250FE64B0D2}"/>
    <cellStyle name="20% - Accent5 6" xfId="826" xr:uid="{4CA84175-1003-4725-B145-13428920C028}"/>
    <cellStyle name="20% - Accent5 7" xfId="902" xr:uid="{809DC1E1-5A54-4515-9CAD-560B1BF8C2A5}"/>
    <cellStyle name="20% - Accent5 8" xfId="963" xr:uid="{5F49B7B1-1B61-4DB0-97CD-8699B97B1E92}"/>
    <cellStyle name="20% - Accent5 9" xfId="980" xr:uid="{86ACAB9D-AE25-48A2-9D16-C43D68BDAD3B}"/>
    <cellStyle name="20% - Accent6" xfId="56" builtinId="50" customBuiltin="1"/>
    <cellStyle name="20% - Accent6 10" xfId="995" xr:uid="{FB9F0F4D-B58A-4EFF-8742-939215773306}"/>
    <cellStyle name="20% - Accent6 11" xfId="1009" xr:uid="{0CD6336C-4090-4E1F-B3BF-0DE40DD1F3EE}"/>
    <cellStyle name="20% - Accent6 12" xfId="1022" xr:uid="{2EC7954D-3904-49EB-A852-C6CD03CE895A}"/>
    <cellStyle name="20% - Accent6 13" xfId="1036" xr:uid="{B3961B28-3180-4DDD-AB85-EFC0305D32D8}"/>
    <cellStyle name="20% - Accent6 14" xfId="1049" xr:uid="{E3D300AB-032C-4855-8B3F-A1DA4A5F7E41}"/>
    <cellStyle name="20% - Accent6 15" xfId="1063" xr:uid="{08F76156-C367-4C73-8164-E0E045F9D807}"/>
    <cellStyle name="20% - Accent6 16" xfId="1077" xr:uid="{17BD4774-71C2-44BB-B0B1-91EC025FCC32}"/>
    <cellStyle name="20% - Accent6 17" xfId="1091" xr:uid="{A6A66F95-CD5D-4EFF-965D-F19992D09F3E}"/>
    <cellStyle name="20% - Accent6 18" xfId="1105" xr:uid="{49F8AB61-5E4F-4E79-A683-079466DC5EA0}"/>
    <cellStyle name="20% - Accent6 19" xfId="1119" xr:uid="{AF302017-2E40-4AD6-899B-CF73D41D0526}"/>
    <cellStyle name="20% - Accent6 2" xfId="759" xr:uid="{9723FA4C-887A-4A3C-93CC-069FA12FA432}"/>
    <cellStyle name="20% - Accent6 2 2" xfId="850" xr:uid="{732FF7FC-74C0-4725-BA0A-9BAC012C0370}"/>
    <cellStyle name="20% - Accent6 20" xfId="1133" xr:uid="{0876FA62-E371-47A5-AF5E-3B7F083C79A3}"/>
    <cellStyle name="20% - Accent6 21" xfId="740" xr:uid="{C5982CB4-3165-48C4-BCCA-551CABD2930A}"/>
    <cellStyle name="20% - Accent6 22" xfId="1363" xr:uid="{CDCA7E1A-667A-43CA-B8B2-D72AA4973FFD}"/>
    <cellStyle name="20% - Accent6 23" xfId="220" xr:uid="{B2B16FC5-FF32-4972-AAB4-3F0BB2683789}"/>
    <cellStyle name="20% - Accent6 3" xfId="773" xr:uid="{D3BB03A6-59F6-4EF8-8A99-60F3BA72611A}"/>
    <cellStyle name="20% - Accent6 3 2" xfId="864" xr:uid="{E4066229-961F-48E0-ABFC-3FC0E5500B65}"/>
    <cellStyle name="20% - Accent6 4" xfId="787" xr:uid="{9E6DF0F7-159B-43D8-BC28-DF1E3BC34A12}"/>
    <cellStyle name="20% - Accent6 4 2" xfId="878" xr:uid="{5D961DD7-1AF2-4EA3-B603-EA20D054A260}"/>
    <cellStyle name="20% - Accent6 5" xfId="801" xr:uid="{70643894-4DE4-4BC4-833C-76375E098C5C}"/>
    <cellStyle name="20% - Accent6 6" xfId="830" xr:uid="{E549FFD6-0D38-45AF-B840-D437DC364962}"/>
    <cellStyle name="20% - Accent6 7" xfId="906" xr:uid="{1A2FB2F9-166E-4F9C-8740-D0969F6D1211}"/>
    <cellStyle name="20% - Accent6 8" xfId="967" xr:uid="{D4AF185D-AF5E-4170-B4FC-A2D70ACCBAD5}"/>
    <cellStyle name="20% - Accent6 9" xfId="982" xr:uid="{FC71354C-4933-413B-AD73-918136B77CEA}"/>
    <cellStyle name="40 % - Accent1 2" xfId="76" xr:uid="{2365B607-9A27-4C40-972E-27D63D09F81F}"/>
    <cellStyle name="40 % - Accent2 2" xfId="77" xr:uid="{EFAFCFD6-6D4E-4F6E-A744-3B49B6B7CB87}"/>
    <cellStyle name="40 % - Accent3 2" xfId="78" xr:uid="{76729DC0-BDD2-4E74-B4F0-157AE589FBF9}"/>
    <cellStyle name="40 % - Accent4 2" xfId="79" xr:uid="{798D6434-3E34-4486-90F4-5AA82CF901EB}"/>
    <cellStyle name="40 % - Accent5 2" xfId="80" xr:uid="{C279C4A8-B92E-4F34-81BC-E63027089E11}"/>
    <cellStyle name="40 % - Accent6 2" xfId="81" xr:uid="{2CB0E685-5627-4298-8D53-145904D4B01C}"/>
    <cellStyle name="40% - Accent1" xfId="42" builtinId="31" customBuiltin="1"/>
    <cellStyle name="40% - Accent1 10" xfId="986" xr:uid="{3AFACF90-BD98-4C1F-A76F-13ED01026231}"/>
    <cellStyle name="40% - Accent1 11" xfId="1000" xr:uid="{C66DC6BD-15AD-4732-822E-C66A9B6CBF9B}"/>
    <cellStyle name="40% - Accent1 12" xfId="1013" xr:uid="{9E12CEA4-3B67-4653-9BD2-BD4A19394C8D}"/>
    <cellStyle name="40% - Accent1 13" xfId="1027" xr:uid="{16261AA8-6128-4A1E-8002-8C460568D1C7}"/>
    <cellStyle name="40% - Accent1 14" xfId="1040" xr:uid="{2CFB0808-93A3-4195-8687-B33DDBA12726}"/>
    <cellStyle name="40% - Accent1 15" xfId="1054" xr:uid="{C0E27301-1C27-4146-B0BE-17A681AE15A1}"/>
    <cellStyle name="40% - Accent1 16" xfId="1068" xr:uid="{2A989DD7-89D8-4712-A379-102759829559}"/>
    <cellStyle name="40% - Accent1 17" xfId="1082" xr:uid="{629C43C8-7C18-473A-B79A-09FC551F0129}"/>
    <cellStyle name="40% - Accent1 18" xfId="1096" xr:uid="{EEC90E6B-0916-4ECE-86C6-EA6DE0EFA40B}"/>
    <cellStyle name="40% - Accent1 19" xfId="1110" xr:uid="{3AF04D1B-B7A6-4A9F-B812-9284C79F6654}"/>
    <cellStyle name="40% - Accent1 2" xfId="750" xr:uid="{45EE5EBC-C8D6-4D9D-A855-A99A28B84497}"/>
    <cellStyle name="40% - Accent1 2 2" xfId="841" xr:uid="{C898EAA8-5071-4B30-B5C6-9A5F9B61A069}"/>
    <cellStyle name="40% - Accent1 20" xfId="1124" xr:uid="{CA23B693-C1E1-40DC-8637-647D5507DD98}"/>
    <cellStyle name="40% - Accent1 21" xfId="721" xr:uid="{5DA24F34-F866-46F3-8343-BEEA04F14DAC}"/>
    <cellStyle name="40% - Accent1 22" xfId="1354" xr:uid="{47468F58-6AC6-4F44-A1D7-62A4A66B72F9}"/>
    <cellStyle name="40% - Accent1 23" xfId="201" xr:uid="{F04ADDB2-65E6-47D5-BABE-74B449A6765A}"/>
    <cellStyle name="40% - Accent1 3" xfId="764" xr:uid="{99DD4E67-4534-403B-A151-D9EA2B351271}"/>
    <cellStyle name="40% - Accent1 3 2" xfId="855" xr:uid="{5E3CB586-8E80-4E0A-A1C8-51860D8F8765}"/>
    <cellStyle name="40% - Accent1 4" xfId="778" xr:uid="{67DBDA30-B667-4169-A203-5DE39B1B2A29}"/>
    <cellStyle name="40% - Accent1 4 2" xfId="869" xr:uid="{9F1016C8-E763-42BB-BA86-408E382394FE}"/>
    <cellStyle name="40% - Accent1 5" xfId="792" xr:uid="{6C155F96-A1BA-4218-B2BC-6F49316C9E9E}"/>
    <cellStyle name="40% - Accent1 6" xfId="811" xr:uid="{C1507CC9-6C4F-4702-9F71-CDE86884888C}"/>
    <cellStyle name="40% - Accent1 7" xfId="887" xr:uid="{A93BFD8C-A276-414E-85CE-9ABEC055C7F4}"/>
    <cellStyle name="40% - Accent1 8" xfId="948" xr:uid="{8DA77381-EEDC-44B4-BF67-7DDA0D10FB7F}"/>
    <cellStyle name="40% - Accent1 9" xfId="973" xr:uid="{DC49AF64-D172-4E75-A3E0-1EBBF3F35DBD}"/>
    <cellStyle name="40% - Accent2" xfId="45" builtinId="35" customBuiltin="1"/>
    <cellStyle name="40% - Accent2 10" xfId="988" xr:uid="{838128EA-5BEF-4727-B783-83787FBBC821}"/>
    <cellStyle name="40% - Accent2 11" xfId="1002" xr:uid="{8D20D9C4-BC5B-4D03-92FD-2799E9C6B295}"/>
    <cellStyle name="40% - Accent2 12" xfId="1015" xr:uid="{EB327F66-37E3-43F4-9386-014673B13394}"/>
    <cellStyle name="40% - Accent2 13" xfId="1029" xr:uid="{1F3F6F06-8021-48E2-AFB0-3D883CAB774F}"/>
    <cellStyle name="40% - Accent2 14" xfId="1042" xr:uid="{800B46F1-EB1A-4DDA-AD8C-775C868D7D2B}"/>
    <cellStyle name="40% - Accent2 15" xfId="1056" xr:uid="{5F35BC9D-F361-4B6E-920E-87F81270F1C3}"/>
    <cellStyle name="40% - Accent2 16" xfId="1070" xr:uid="{1166BBBE-AA7B-45FE-88AD-CC0731170EA3}"/>
    <cellStyle name="40% - Accent2 17" xfId="1084" xr:uid="{74243E68-859B-4465-8884-D89CF5DF2606}"/>
    <cellStyle name="40% - Accent2 18" xfId="1098" xr:uid="{44A1629D-2CCD-4AB7-83B2-A8C4CA9C6FB5}"/>
    <cellStyle name="40% - Accent2 19" xfId="1112" xr:uid="{518A5E25-3C20-4B61-87CE-F09405E62CAE}"/>
    <cellStyle name="40% - Accent2 2" xfId="752" xr:uid="{12C532EA-B958-42FA-A43E-C1F2057385EF}"/>
    <cellStyle name="40% - Accent2 2 2" xfId="843" xr:uid="{0D6F6F4F-A86C-4235-81FC-37340B641889}"/>
    <cellStyle name="40% - Accent2 20" xfId="1126" xr:uid="{4D66C2C3-8A06-4CBA-B562-EFE309B807C3}"/>
    <cellStyle name="40% - Accent2 21" xfId="725" xr:uid="{A8C7907E-E6C0-45FB-BA21-09CD5CD5AAAF}"/>
    <cellStyle name="40% - Accent2 22" xfId="1356" xr:uid="{746A0ED9-25B2-486F-9E34-F9A2922AF0FD}"/>
    <cellStyle name="40% - Accent2 23" xfId="205" xr:uid="{96B55EC5-D868-40DA-8FFE-E2C8D5CDC4A1}"/>
    <cellStyle name="40% - Accent2 3" xfId="766" xr:uid="{FF301A3B-633B-4F50-BB1A-BC4EDACDBBCD}"/>
    <cellStyle name="40% - Accent2 3 2" xfId="857" xr:uid="{35B6EFE6-E1FA-400A-BD97-388202A83D1A}"/>
    <cellStyle name="40% - Accent2 4" xfId="780" xr:uid="{B874D06D-AFFE-4F72-92D6-7F5BC3940970}"/>
    <cellStyle name="40% - Accent2 4 2" xfId="871" xr:uid="{A0CFEA5D-4CCF-46ED-BC19-11DB20587E6A}"/>
    <cellStyle name="40% - Accent2 5" xfId="794" xr:uid="{EDAD59A0-F267-42EC-8071-40411549DE21}"/>
    <cellStyle name="40% - Accent2 6" xfId="815" xr:uid="{62C172E9-0ED3-4E96-AAA1-C82873C95578}"/>
    <cellStyle name="40% - Accent2 7" xfId="891" xr:uid="{D47A5A11-365F-4A9D-806A-A8A20716879B}"/>
    <cellStyle name="40% - Accent2 8" xfId="952" xr:uid="{2839CCC7-8F0C-4B4D-A101-AAE062DEA9C7}"/>
    <cellStyle name="40% - Accent2 9" xfId="975" xr:uid="{4F6A7ED6-FD86-4DA8-BC6C-3CD514770567}"/>
    <cellStyle name="40% - Accent3" xfId="48" builtinId="39" customBuiltin="1"/>
    <cellStyle name="40% - Accent3 10" xfId="990" xr:uid="{EA9E5CE1-5CE8-44CA-A253-FA69AF99FDE5}"/>
    <cellStyle name="40% - Accent3 11" xfId="1004" xr:uid="{D2DC362C-675F-446D-B12B-C0CC6CC3DD32}"/>
    <cellStyle name="40% - Accent3 12" xfId="1017" xr:uid="{EC8CC6B9-01D2-4B14-86CE-AD3F593425BD}"/>
    <cellStyle name="40% - Accent3 13" xfId="1031" xr:uid="{DA5FF736-ACE0-43F8-8D54-BCF2BD8969CA}"/>
    <cellStyle name="40% - Accent3 14" xfId="1044" xr:uid="{5851B4B0-74B9-454E-9B79-3CF89737EBD0}"/>
    <cellStyle name="40% - Accent3 15" xfId="1058" xr:uid="{8A393B27-4D78-4970-A8EF-D82752F0FB4D}"/>
    <cellStyle name="40% - Accent3 16" xfId="1072" xr:uid="{0F352A67-FAA9-48B1-A6C6-E2E315986289}"/>
    <cellStyle name="40% - Accent3 17" xfId="1086" xr:uid="{C97BFA7E-296A-493E-BE39-FE3DDACB13AA}"/>
    <cellStyle name="40% - Accent3 18" xfId="1100" xr:uid="{6B040ACA-4038-43F1-8986-647C4EE7B9E4}"/>
    <cellStyle name="40% - Accent3 19" xfId="1114" xr:uid="{BE2DD808-E5DF-4534-AAB0-3DE83540A6FF}"/>
    <cellStyle name="40% - Accent3 2" xfId="754" xr:uid="{33128AC5-E433-4F45-A511-34A497FE1DD4}"/>
    <cellStyle name="40% - Accent3 2 2" xfId="845" xr:uid="{E2FF72D8-2F99-4CB2-9A45-64D7AA9C76AB}"/>
    <cellStyle name="40% - Accent3 20" xfId="1128" xr:uid="{5C4FCCD2-9D59-473A-B1BC-C3B16BA2E020}"/>
    <cellStyle name="40% - Accent3 21" xfId="729" xr:uid="{8D13B97E-4996-487E-B6DE-89E3B6398695}"/>
    <cellStyle name="40% - Accent3 22" xfId="1358" xr:uid="{2E73E00E-AA2A-4CFC-A7E1-6EEB110AE4DF}"/>
    <cellStyle name="40% - Accent3 23" xfId="209" xr:uid="{39D36D03-BA9B-473B-9D7B-5031AE420118}"/>
    <cellStyle name="40% - Accent3 3" xfId="768" xr:uid="{4F340749-D150-42FD-AA69-F634B3C723CB}"/>
    <cellStyle name="40% - Accent3 3 2" xfId="859" xr:uid="{DA532D44-6DBE-400C-A1A7-A0AFB0079588}"/>
    <cellStyle name="40% - Accent3 4" xfId="782" xr:uid="{2DB88972-4124-4EDD-8D40-33D9D701FD85}"/>
    <cellStyle name="40% - Accent3 4 2" xfId="873" xr:uid="{FC7CDF4A-F6C5-485D-A0CF-38117C33E0E2}"/>
    <cellStyle name="40% - Accent3 5" xfId="796" xr:uid="{C17DD19D-9646-4E85-853D-6DECCFD61EFF}"/>
    <cellStyle name="40% - Accent3 6" xfId="819" xr:uid="{8D7537C2-F4A9-490A-8741-022A22E8948B}"/>
    <cellStyle name="40% - Accent3 7" xfId="895" xr:uid="{13BD0EB2-EA38-4DC6-A13D-94C0EAEDF0FC}"/>
    <cellStyle name="40% - Accent3 8" xfId="956" xr:uid="{05162BAD-30B4-4F24-A1ED-92ABB72BCAAB}"/>
    <cellStyle name="40% - Accent3 9" xfId="977" xr:uid="{62FC234C-A609-4F38-8EC8-6ED929CE5F10}"/>
    <cellStyle name="40% - Accent4" xfId="51" builtinId="43" customBuiltin="1"/>
    <cellStyle name="40% - Accent4 10" xfId="992" xr:uid="{5EC90BB9-C6B9-45B0-913C-F5BC5D6BF083}"/>
    <cellStyle name="40% - Accent4 11" xfId="1006" xr:uid="{680227B3-B24E-4E0C-A935-AFFF4D1D3A62}"/>
    <cellStyle name="40% - Accent4 12" xfId="1019" xr:uid="{9A7C6850-572C-4185-9AC8-EED8D28182F8}"/>
    <cellStyle name="40% - Accent4 13" xfId="1033" xr:uid="{7BDC009F-61F7-4D80-8F2F-FD2A68DD83DB}"/>
    <cellStyle name="40% - Accent4 14" xfId="1046" xr:uid="{DC09E029-61B1-44F9-B26A-1E64AC997F24}"/>
    <cellStyle name="40% - Accent4 15" xfId="1060" xr:uid="{3B71FE41-953E-4D4B-A5B9-F40011E70CF2}"/>
    <cellStyle name="40% - Accent4 16" xfId="1074" xr:uid="{F1104D02-112A-4DBA-842F-314EDB6F76B6}"/>
    <cellStyle name="40% - Accent4 17" xfId="1088" xr:uid="{80282240-72D4-40E5-B8B4-3C24CEC5F353}"/>
    <cellStyle name="40% - Accent4 18" xfId="1102" xr:uid="{7FE74ADF-9CCC-44C2-95E5-B41BD4654A7D}"/>
    <cellStyle name="40% - Accent4 19" xfId="1116" xr:uid="{0C3E1A10-F19E-4254-BF28-9BC58E26A88F}"/>
    <cellStyle name="40% - Accent4 2" xfId="756" xr:uid="{5F2A2DD5-157D-4201-8859-196AB5FBB23E}"/>
    <cellStyle name="40% - Accent4 2 2" xfId="847" xr:uid="{4936F5E9-4615-474C-BEA2-34109B1D1504}"/>
    <cellStyle name="40% - Accent4 20" xfId="1130" xr:uid="{54C0014A-E73D-4742-9FEC-1415BBE82AC5}"/>
    <cellStyle name="40% - Accent4 21" xfId="733" xr:uid="{8D46D5FC-1D78-4673-910F-9D8358C6D286}"/>
    <cellStyle name="40% - Accent4 22" xfId="1360" xr:uid="{E0618498-DA59-4F2B-9D74-9DC2982035DD}"/>
    <cellStyle name="40% - Accent4 23" xfId="213" xr:uid="{317A2673-72FF-49FE-999F-DCD2E8B688D8}"/>
    <cellStyle name="40% - Accent4 3" xfId="770" xr:uid="{326C48A9-2749-48C1-8AB1-4D5A4DD52E4A}"/>
    <cellStyle name="40% - Accent4 3 2" xfId="861" xr:uid="{EF2400F5-E437-43BF-8DFA-FEC8BBB66F58}"/>
    <cellStyle name="40% - Accent4 4" xfId="784" xr:uid="{62AD03F2-34B1-4083-A9E2-BA214C4BF81C}"/>
    <cellStyle name="40% - Accent4 4 2" xfId="875" xr:uid="{206C830A-2963-44C2-B8BB-8E6FFF98BE05}"/>
    <cellStyle name="40% - Accent4 5" xfId="798" xr:uid="{CF0E7AAB-461A-46E9-90E3-9A502C4532F6}"/>
    <cellStyle name="40% - Accent4 6" xfId="823" xr:uid="{E0DB1D1A-BAC0-45EB-8AB9-E319775DC612}"/>
    <cellStyle name="40% - Accent4 7" xfId="899" xr:uid="{90235259-7522-47ED-965D-72C972A819A1}"/>
    <cellStyle name="40% - Accent4 8" xfId="960" xr:uid="{BAF2365E-293F-47E9-8A50-DA3F3E04986B}"/>
    <cellStyle name="40% - Accent4 9" xfId="979" xr:uid="{73E6090B-02E2-4693-9636-B8E5F5AB5382}"/>
    <cellStyle name="40% - Accent5" xfId="54" builtinId="47" customBuiltin="1"/>
    <cellStyle name="40% - Accent5 10" xfId="994" xr:uid="{04D61150-C1E8-461B-9EE2-CBE89E26666D}"/>
    <cellStyle name="40% - Accent5 11" xfId="1008" xr:uid="{98EB2ED3-6B3A-47F0-BD73-670FF66CAD8F}"/>
    <cellStyle name="40% - Accent5 12" xfId="1021" xr:uid="{7C13C76A-E3D7-410C-85AE-AA638940C9F4}"/>
    <cellStyle name="40% - Accent5 13" xfId="1035" xr:uid="{30F7E458-C029-4DB4-ABC1-5B463F14BB27}"/>
    <cellStyle name="40% - Accent5 14" xfId="1048" xr:uid="{667EA485-BC3D-41EC-AC0A-46FC9BA6E536}"/>
    <cellStyle name="40% - Accent5 15" xfId="1062" xr:uid="{1BD316D5-125E-4953-9F75-268527905FFA}"/>
    <cellStyle name="40% - Accent5 16" xfId="1076" xr:uid="{DA60FCCB-FF24-41D2-AC22-AECF5F0BB17D}"/>
    <cellStyle name="40% - Accent5 17" xfId="1090" xr:uid="{200029B9-239A-4482-BFB5-1F14FC538F63}"/>
    <cellStyle name="40% - Accent5 18" xfId="1104" xr:uid="{23317654-8BC3-49CF-81C1-D667A1FF9856}"/>
    <cellStyle name="40% - Accent5 19" xfId="1118" xr:uid="{5FFDD618-4535-45AA-A08B-5BBEB32EB049}"/>
    <cellStyle name="40% - Accent5 2" xfId="758" xr:uid="{BC75A88B-DE7B-424A-B444-1959F0FA096A}"/>
    <cellStyle name="40% - Accent5 2 2" xfId="849" xr:uid="{E2FAC71C-D406-4876-BD9E-03B17792D840}"/>
    <cellStyle name="40% - Accent5 20" xfId="1132" xr:uid="{F4EC1998-04BE-42C9-BB6B-28063402D3A7}"/>
    <cellStyle name="40% - Accent5 21" xfId="737" xr:uid="{C8162F25-B805-4824-804F-1A189A6E1BE8}"/>
    <cellStyle name="40% - Accent5 22" xfId="1362" xr:uid="{7E339997-FE9B-4F3D-A899-A8F9D5324E77}"/>
    <cellStyle name="40% - Accent5 23" xfId="217" xr:uid="{2DAC1B88-E93C-47CE-B832-9AA64055EB94}"/>
    <cellStyle name="40% - Accent5 3" xfId="772" xr:uid="{0C94145C-5AA2-43E4-BFDC-A12D050915BF}"/>
    <cellStyle name="40% - Accent5 3 2" xfId="863" xr:uid="{DC5A6C2C-0EC2-4D97-AA15-6E5319B2C773}"/>
    <cellStyle name="40% - Accent5 4" xfId="786" xr:uid="{C8EB079E-D078-46E9-BB62-B90DC6953CE4}"/>
    <cellStyle name="40% - Accent5 4 2" xfId="877" xr:uid="{7F0A8903-97B8-44C5-9AF8-55B20413E360}"/>
    <cellStyle name="40% - Accent5 5" xfId="800" xr:uid="{9A004365-A798-421F-B3AA-F3B68BD1B22D}"/>
    <cellStyle name="40% - Accent5 6" xfId="827" xr:uid="{BE0F8CF2-D881-49DC-A8E7-D3AC14607B1B}"/>
    <cellStyle name="40% - Accent5 7" xfId="903" xr:uid="{E766B355-FDC9-4B78-A173-C75D702F2155}"/>
    <cellStyle name="40% - Accent5 8" xfId="964" xr:uid="{CEF252BD-36FF-4D24-9A39-280E2B03F246}"/>
    <cellStyle name="40% - Accent5 9" xfId="981" xr:uid="{510B68BF-7FA9-4BEA-B981-1850F2619BE5}"/>
    <cellStyle name="40% - Accent6" xfId="57" builtinId="51" customBuiltin="1"/>
    <cellStyle name="40% - Accent6 10" xfId="996" xr:uid="{17642F9C-229C-432B-B1E7-D525A5BD7C28}"/>
    <cellStyle name="40% - Accent6 11" xfId="1010" xr:uid="{41B9FA14-A5E9-4AE2-A495-71C247C6E6D2}"/>
    <cellStyle name="40% - Accent6 12" xfId="1023" xr:uid="{D0E17745-311D-4BC1-9A81-94A8BDBB3DD4}"/>
    <cellStyle name="40% - Accent6 13" xfId="1037" xr:uid="{FD4DA54D-0E69-48B0-BC06-B2CB258FBDFA}"/>
    <cellStyle name="40% - Accent6 14" xfId="1050" xr:uid="{7AB21358-30AB-4EF9-9179-08838666762C}"/>
    <cellStyle name="40% - Accent6 15" xfId="1064" xr:uid="{516E3517-D89B-44FC-A063-4459F614F7E3}"/>
    <cellStyle name="40% - Accent6 16" xfId="1078" xr:uid="{69D65E21-4132-4B33-8DC6-7E7841EFC731}"/>
    <cellStyle name="40% - Accent6 17" xfId="1092" xr:uid="{FB61801E-45DE-4E72-8F04-B80D341FE888}"/>
    <cellStyle name="40% - Accent6 18" xfId="1106" xr:uid="{0FDC8013-C5F9-47E8-B6D3-D01FC8A7F38B}"/>
    <cellStyle name="40% - Accent6 19" xfId="1120" xr:uid="{2B6EAE42-23F3-4666-BD31-B563026CDEA9}"/>
    <cellStyle name="40% - Accent6 2" xfId="760" xr:uid="{503D80EA-04BF-4D10-8A54-56EB0BE1E3B4}"/>
    <cellStyle name="40% - Accent6 2 2" xfId="851" xr:uid="{AF83203C-CEC2-45D2-8753-5BDE92A5A1BB}"/>
    <cellStyle name="40% - Accent6 20" xfId="1134" xr:uid="{02A23886-4B95-4EF9-92D3-37F885B8824B}"/>
    <cellStyle name="40% - Accent6 21" xfId="741" xr:uid="{411A72C4-10A9-4A0B-A480-F984147183AB}"/>
    <cellStyle name="40% - Accent6 22" xfId="1364" xr:uid="{62308E1E-1617-4D9A-944E-B92096655D8D}"/>
    <cellStyle name="40% - Accent6 23" xfId="221" xr:uid="{438B4B8E-4AD8-4E3A-97EA-5C90DD7CC4E6}"/>
    <cellStyle name="40% - Accent6 3" xfId="774" xr:uid="{ED35D677-0E07-4EF8-B79A-E9637A0EB4F2}"/>
    <cellStyle name="40% - Accent6 3 2" xfId="865" xr:uid="{32D1F1A6-CF6A-4610-B53B-9910685C64C2}"/>
    <cellStyle name="40% - Accent6 4" xfId="788" xr:uid="{209CF3AE-86B6-4780-A168-575CADB6C9A7}"/>
    <cellStyle name="40% - Accent6 4 2" xfId="879" xr:uid="{165A2EAF-6C85-487D-845A-3DEAA780AC0D}"/>
    <cellStyle name="40% - Accent6 5" xfId="802" xr:uid="{A32871EF-5CA2-4AC2-8895-50AF3A11066C}"/>
    <cellStyle name="40% - Accent6 6" xfId="831" xr:uid="{FA4E416A-302C-4184-9D99-343A63FFA9CD}"/>
    <cellStyle name="40% - Accent6 7" xfId="907" xr:uid="{F5D24922-8A8D-4B89-BE71-AB4D7AFF7E32}"/>
    <cellStyle name="40% - Accent6 8" xfId="968" xr:uid="{7EA43645-CAC0-41B3-AD11-89C5A3F7F73B}"/>
    <cellStyle name="40% - Accent6 9" xfId="983" xr:uid="{341048D6-D875-4A85-BD27-4C19FD661571}"/>
    <cellStyle name="60 % - Accent1 2" xfId="82" xr:uid="{AF56A51A-3049-4450-AB40-341F17728ED1}"/>
    <cellStyle name="60 % - Accent2 2" xfId="83" xr:uid="{A82161BE-0D91-452B-AF17-2715A7662E6B}"/>
    <cellStyle name="60 % - Accent3 2" xfId="84" xr:uid="{19136EC7-E679-4AA7-BE3B-D4EE0C5423C9}"/>
    <cellStyle name="60 % - Accent4 2" xfId="85" xr:uid="{11B9FCD9-2A24-4D83-B708-80745DC2EAA4}"/>
    <cellStyle name="60 % - Accent5 2" xfId="86" xr:uid="{7C85F28A-3AD9-463C-ACBC-171C30AC48BD}"/>
    <cellStyle name="60 % - Accent6 2" xfId="87" xr:uid="{19FB1597-A031-47B3-A87C-966F94F060DB}"/>
    <cellStyle name="60% - Accent1 2" xfId="62" xr:uid="{F8C91547-E439-4E6C-BFC9-CC437028DDFA}"/>
    <cellStyle name="60% - Accent1 2 2" xfId="1272" xr:uid="{B5F04718-C427-4045-B6BC-C699B925B8A4}"/>
    <cellStyle name="60% - Accent1 2 3" xfId="812" xr:uid="{276DAB97-3B97-4647-8A35-58967E4FC829}"/>
    <cellStyle name="60% - Accent1 3" xfId="888" xr:uid="{93BEA665-B7C2-4467-950E-CCB419A0CF07}"/>
    <cellStyle name="60% - Accent1 4" xfId="949" xr:uid="{F5059F84-6C53-4E4F-98EE-29E5B8AD7FFC}"/>
    <cellStyle name="60% - Accent1 5" xfId="722" xr:uid="{87BDCD04-3647-47E8-86D2-5930C26CF89E}"/>
    <cellStyle name="60% - Accent1 6" xfId="202" xr:uid="{0501785D-A814-4EC6-B27A-76C7EB81AD32}"/>
    <cellStyle name="60% - Accent2 2" xfId="63" xr:uid="{DE0076A9-B996-4DD6-BA45-13B3DA9BAE06}"/>
    <cellStyle name="60% - Accent2 2 2" xfId="1273" xr:uid="{F2097B2E-065F-4F67-8809-3974152F9689}"/>
    <cellStyle name="60% - Accent2 2 3" xfId="816" xr:uid="{82DD4867-5C49-4D39-B4B0-2D7A0EBAC52D}"/>
    <cellStyle name="60% - Accent2 3" xfId="892" xr:uid="{34FD9243-EBE7-45B8-9FCB-15DE6C73AF4C}"/>
    <cellStyle name="60% - Accent2 4" xfId="953" xr:uid="{510A37A0-F21F-41C2-9725-8EFE232C16B8}"/>
    <cellStyle name="60% - Accent2 5" xfId="726" xr:uid="{D66121F9-39DD-4865-98AC-AE45559293E5}"/>
    <cellStyle name="60% - Accent2 6" xfId="206" xr:uid="{C20BC70B-DAD9-4499-A9C8-14F693EB5DA0}"/>
    <cellStyle name="60% - Accent3 2" xfId="64" xr:uid="{5D2D0572-1095-47DB-A1DF-7972AE58B16C}"/>
    <cellStyle name="60% - Accent3 2 2" xfId="1274" xr:uid="{3F56E193-6417-49AA-A89F-AE756897DC3C}"/>
    <cellStyle name="60% - Accent3 2 3" xfId="820" xr:uid="{C45F022F-3213-431C-A1D7-B15E30A815CF}"/>
    <cellStyle name="60% - Accent3 3" xfId="896" xr:uid="{480E60A6-DD2F-4563-8F00-A549D9F6C145}"/>
    <cellStyle name="60% - Accent3 4" xfId="957" xr:uid="{0D1538FD-C0EF-43DC-8A72-E3C9A79AEFB5}"/>
    <cellStyle name="60% - Accent3 5" xfId="730" xr:uid="{0A0D64F6-C5D5-4D0C-B3BB-4361552BF622}"/>
    <cellStyle name="60% - Accent3 6" xfId="210" xr:uid="{CBCA3D72-A45A-44C9-BA72-77F435B5D361}"/>
    <cellStyle name="60% - Accent4 2" xfId="65" xr:uid="{C26C17DE-89F0-4A99-A61D-3D96D85AC1A2}"/>
    <cellStyle name="60% - Accent4 2 2" xfId="1275" xr:uid="{728FF425-55D1-4D94-B53D-7D47C92699DB}"/>
    <cellStyle name="60% - Accent4 2 3" xfId="824" xr:uid="{A43387DA-8ABE-426B-A0D8-C59E9036B118}"/>
    <cellStyle name="60% - Accent4 3" xfId="900" xr:uid="{0DC2A43B-EFC7-453A-8029-FB91AACC1333}"/>
    <cellStyle name="60% - Accent4 4" xfId="961" xr:uid="{13B253C0-80B9-414C-80CA-D75F76E9A52D}"/>
    <cellStyle name="60% - Accent4 5" xfId="734" xr:uid="{8D54CC24-9BBA-4735-B790-8CC3FCC09D6C}"/>
    <cellStyle name="60% - Accent4 6" xfId="214" xr:uid="{E2DD55AB-CEF1-45AD-BF57-84CC7CED8967}"/>
    <cellStyle name="60% - Accent5 2" xfId="66" xr:uid="{8B99DCB9-6018-4F9C-8E7D-DDA1A5D730A8}"/>
    <cellStyle name="60% - Accent5 2 2" xfId="1276" xr:uid="{CAB7F965-1ACA-4489-9EED-68E330208189}"/>
    <cellStyle name="60% - Accent5 2 3" xfId="828" xr:uid="{AB9AA281-4084-44CE-AA1D-82CBD5443877}"/>
    <cellStyle name="60% - Accent5 3" xfId="904" xr:uid="{2865E913-A9D6-4E30-90A9-80E312EA1E06}"/>
    <cellStyle name="60% - Accent5 4" xfId="965" xr:uid="{588B5946-2E8A-4754-A73D-98897CCEA4AD}"/>
    <cellStyle name="60% - Accent5 5" xfId="738" xr:uid="{F1B24ABA-BDE8-47A7-B27A-980B992CE6F9}"/>
    <cellStyle name="60% - Accent5 6" xfId="218" xr:uid="{4F1292F7-DCAA-43D6-B561-2636C00D7327}"/>
    <cellStyle name="60% - Accent6 2" xfId="67" xr:uid="{7B959AF3-E97B-4FE7-91AE-E6F3AB61A44A}"/>
    <cellStyle name="60% - Accent6 2 2" xfId="1277" xr:uid="{DE44C12D-BB8D-46A1-A2E5-395A439105A2}"/>
    <cellStyle name="60% - Accent6 2 3" xfId="832" xr:uid="{083263EC-5EAC-4096-94D1-6F96259B7435}"/>
    <cellStyle name="60% - Accent6 3" xfId="908" xr:uid="{88BA5D37-49C7-4BA8-90F1-8D9773A30374}"/>
    <cellStyle name="60% - Accent6 4" xfId="969" xr:uid="{7EF6B548-D8B6-43FF-A33C-7961516BB7DB}"/>
    <cellStyle name="60% - Accent6 5" xfId="742" xr:uid="{BD58256C-6876-4F91-9A63-522FF37A8229}"/>
    <cellStyle name="60% - Accent6 6" xfId="222" xr:uid="{AB790BCF-8D80-4EA0-9D84-EE21EC75EF78}"/>
    <cellStyle name="Accent1" xfId="40" builtinId="29" customBuiltin="1"/>
    <cellStyle name="Accent1 2" xfId="88" xr:uid="{C5E1847A-E546-4F4A-906D-2EC0D35B1B82}"/>
    <cellStyle name="Accent1 2 2" xfId="1278" xr:uid="{36922545-6FE4-40CF-B6A6-60A4BA34ECBC}"/>
    <cellStyle name="Accent1 2 3" xfId="809" xr:uid="{6F07A368-4F3A-421D-B445-408A27A3C734}"/>
    <cellStyle name="Accent1 3" xfId="885" xr:uid="{1D7A3A53-E163-4D2F-A7CE-875BE848EF8C}"/>
    <cellStyle name="Accent1 4" xfId="946" xr:uid="{45918889-2FC3-4033-A898-7B5DEC375FCA}"/>
    <cellStyle name="Accent1 5" xfId="719" xr:uid="{AE9E4E2D-BFE0-4C9E-AFC3-6B60F6FC4961}"/>
    <cellStyle name="Accent1 6" xfId="199" xr:uid="{B803919C-A2E3-4468-9CCC-10306D32FC34}"/>
    <cellStyle name="Accent2" xfId="43" builtinId="33" customBuiltin="1"/>
    <cellStyle name="Accent2 2" xfId="89" xr:uid="{8A274D7F-1CAE-497A-B024-293F9ADC07F1}"/>
    <cellStyle name="Accent2 2 2" xfId="1279" xr:uid="{1A194E56-3B24-45DE-BEF7-C797DA68DEBB}"/>
    <cellStyle name="Accent2 2 3" xfId="813" xr:uid="{A68D11C8-FF33-4129-967D-6705C0D7E281}"/>
    <cellStyle name="Accent2 3" xfId="889" xr:uid="{DC7D73FC-86B8-4AD3-895F-77B571F91E2E}"/>
    <cellStyle name="Accent2 4" xfId="950" xr:uid="{6985540C-0A02-43B1-B660-0CFB1A79B6CC}"/>
    <cellStyle name="Accent2 5" xfId="723" xr:uid="{BC35EC32-D6CF-4322-8792-B02D74A8F187}"/>
    <cellStyle name="Accent2 6" xfId="203" xr:uid="{2332FF3C-577D-4019-A866-1B3F5A6CAC71}"/>
    <cellStyle name="Accent3" xfId="46" builtinId="37" customBuiltin="1"/>
    <cellStyle name="Accent3 2" xfId="90" xr:uid="{C2B46103-D48B-4046-B6CD-6B719A31FAE6}"/>
    <cellStyle name="Accent3 2 2" xfId="1280" xr:uid="{E04D1C04-11D1-4272-9E45-772B2A6868D1}"/>
    <cellStyle name="Accent3 2 3" xfId="817" xr:uid="{1E9DFAA6-EAE3-40E4-8802-AEC566C1FE6B}"/>
    <cellStyle name="Accent3 3" xfId="893" xr:uid="{8AA4F94B-DD0D-4BB0-95A5-DED22409F753}"/>
    <cellStyle name="Accent3 4" xfId="954" xr:uid="{5496A283-A4CE-4B0E-9478-68CD2DB4EAF6}"/>
    <cellStyle name="Accent3 5" xfId="727" xr:uid="{E5D31EAF-8351-428A-95F8-1CDE49357BF2}"/>
    <cellStyle name="Accent3 6" xfId="207" xr:uid="{75BD3405-7902-4050-848A-672B65E1F7CD}"/>
    <cellStyle name="Accent4" xfId="49" builtinId="41" customBuiltin="1"/>
    <cellStyle name="Accent4 2" xfId="91" xr:uid="{25510162-4F9F-4A11-B05B-393DCE944214}"/>
    <cellStyle name="Accent4 2 2" xfId="1281" xr:uid="{A0795638-FBBA-4584-BFF3-FBC247893225}"/>
    <cellStyle name="Accent4 2 3" xfId="821" xr:uid="{A7D9DA83-EB48-4513-8AAA-87293C25479F}"/>
    <cellStyle name="Accent4 3" xfId="897" xr:uid="{89077627-0EC6-4749-8C96-D7647B741F67}"/>
    <cellStyle name="Accent4 4" xfId="958" xr:uid="{AEA5FC60-8CCC-45CA-BEA1-642501A506B6}"/>
    <cellStyle name="Accent4 5" xfId="731" xr:uid="{903BC39F-BD34-4A42-BA41-74CEDF4A16BC}"/>
    <cellStyle name="Accent4 6" xfId="211" xr:uid="{49528937-D64C-47DD-A9F9-E0EB741AEF56}"/>
    <cellStyle name="Accent5" xfId="52" builtinId="45" customBuiltin="1"/>
    <cellStyle name="Accent5 2" xfId="92" xr:uid="{05FB52C0-F2B4-471E-9180-85FD9606565A}"/>
    <cellStyle name="Accent5 2 2" xfId="1282" xr:uid="{505A875D-180A-410A-A86F-E9EB907EBFD9}"/>
    <cellStyle name="Accent5 2 3" xfId="825" xr:uid="{C19C72C5-F288-4EE7-A39F-E23C1F23402E}"/>
    <cellStyle name="Accent5 3" xfId="901" xr:uid="{F0E2E55E-BFCD-4CBE-B020-B78F6784CB7B}"/>
    <cellStyle name="Accent5 4" xfId="962" xr:uid="{224085A4-857C-4D20-998B-A2AA1B0F5C02}"/>
    <cellStyle name="Accent5 5" xfId="735" xr:uid="{B29E07F0-F039-42CD-9B8F-6B88AE70620B}"/>
    <cellStyle name="Accent5 6" xfId="215" xr:uid="{4348C63B-13FE-4791-B178-B5D768389A75}"/>
    <cellStyle name="Accent6" xfId="55" builtinId="49" customBuiltin="1"/>
    <cellStyle name="Accent6 2" xfId="93" xr:uid="{1648CDAC-396F-4392-86CD-56FBE42FD48B}"/>
    <cellStyle name="Accent6 2 2" xfId="1283" xr:uid="{60B185FD-DE2E-4BDA-A7BF-42DFB3E28C79}"/>
    <cellStyle name="Accent6 2 3" xfId="829" xr:uid="{2F6158CB-ABE8-4FE5-A5DE-7A428F30621D}"/>
    <cellStyle name="Accent6 3" xfId="905" xr:uid="{3A704912-DB9F-4BAF-A7C8-27A833FACBDB}"/>
    <cellStyle name="Accent6 4" xfId="966" xr:uid="{75A35E25-6AF9-42BA-BCE0-D7451C2FD35A}"/>
    <cellStyle name="Accent6 5" xfId="739" xr:uid="{BADE02BE-9C8F-4A5F-A283-640001A3CAC0}"/>
    <cellStyle name="Accent6 6" xfId="219" xr:uid="{6C3E02B3-21F3-47ED-8E14-C3C6C678C599}"/>
    <cellStyle name="Avertissement 2" xfId="94" xr:uid="{9F845539-FE5C-4A3E-B6B5-F819F5959DDA}"/>
    <cellStyle name="Bad" xfId="30" builtinId="27" customBuiltin="1"/>
    <cellStyle name="Bad 2" xfId="935" xr:uid="{ED81AE65-5135-479C-9308-B6F0DADF0897}"/>
    <cellStyle name="Bad 2 2" xfId="1284" xr:uid="{23FA1612-49FA-40B6-BCB8-185C2177ECBA}"/>
    <cellStyle name="Bad 3" xfId="920" xr:uid="{1FCE2A34-E394-4EA7-B567-A3C754C194CB}"/>
    <cellStyle name="Bad 4" xfId="188" xr:uid="{A1F8CCA2-E00F-4B72-A5E2-8951E9D25FAC}"/>
    <cellStyle name="Calcul 2" xfId="95" xr:uid="{22C3AD77-BE5E-4936-9361-DE44BC0E52FC}"/>
    <cellStyle name="Calculation" xfId="33" builtinId="22" customBuiltin="1"/>
    <cellStyle name="Calculation 2" xfId="939" xr:uid="{F67A6B54-8ADD-4BED-B77A-AC3F42E8ABD1}"/>
    <cellStyle name="Calculation 2 2" xfId="1285" xr:uid="{B0214DBA-1392-423C-92CD-2BFBBB6FD733}"/>
    <cellStyle name="Calculation 3" xfId="923" xr:uid="{16807741-C429-496C-AC65-850E1E61BE75}"/>
    <cellStyle name="Calculation 4" xfId="192" xr:uid="{FEDF1520-A965-4DA6-BA79-6A1E0987906C}"/>
    <cellStyle name="Cellule liée 2" xfId="96" xr:uid="{2779546D-8880-4439-8719-BAA2593489F7}"/>
    <cellStyle name="Check Cell" xfId="35" builtinId="23" customBuiltin="1"/>
    <cellStyle name="Check Cell 2" xfId="941" xr:uid="{1B1364C1-BD49-4BAC-B131-251A03A8D0CB}"/>
    <cellStyle name="Check Cell 2 2" xfId="1286" xr:uid="{E0C2C5C3-ABEA-46DE-86E3-59E8C1CC9EC3}"/>
    <cellStyle name="Check Cell 3" xfId="925" xr:uid="{557F2BAD-7A21-4A8D-81F0-47425726DEBF}"/>
    <cellStyle name="Check Cell 4" xfId="194" xr:uid="{D7CF07EF-59D3-40EC-BA90-78F2465303DB}"/>
    <cellStyle name="Comma" xfId="1" builtinId="3"/>
    <cellStyle name="Comma 10" xfId="1318" xr:uid="{A895D3AC-1419-43AF-9D77-37D49565B4AF}"/>
    <cellStyle name="Comma 11" xfId="1321" xr:uid="{A6B928F7-1D62-40CA-99AB-3646EDAC6F9B}"/>
    <cellStyle name="Comma 12" xfId="1325" xr:uid="{6B0BF197-4F22-4C66-AF61-654FDAC7F185}"/>
    <cellStyle name="Comma 13" xfId="1328" xr:uid="{112A2E8A-6EE9-42D6-B0F8-7157A78D62DD}"/>
    <cellStyle name="Comma 14" xfId="1333" xr:uid="{DC3FC4CA-2959-4F04-BD11-03CCE2DB9D41}"/>
    <cellStyle name="Comma 15" xfId="1166" xr:uid="{A4A63626-593E-4E8F-82BC-B992D163C696}"/>
    <cellStyle name="Comma 16" xfId="1350" xr:uid="{3B1436EB-554D-4F2E-9CFE-FC527C4F10DD}"/>
    <cellStyle name="Comma 2" xfId="5" xr:uid="{62E518EE-E00D-4791-9F58-43D1EF027394}"/>
    <cellStyle name="Comma 2 10" xfId="134" xr:uid="{36DFFBC0-59D6-46E1-8A4A-EEF851641BCD}"/>
    <cellStyle name="Comma 2 11" xfId="135" xr:uid="{3C2F825C-9226-46C7-A592-C774325C77CB}"/>
    <cellStyle name="Comma 2 12" xfId="159" xr:uid="{BC0A65F1-1E10-4DA2-A4AC-43814AE75B9D}"/>
    <cellStyle name="Comma 2 2" xfId="6" xr:uid="{CBD44B56-9758-4CAA-B3AE-F3B634DFF078}"/>
    <cellStyle name="Comma 2 2 2" xfId="125" xr:uid="{AFBFD22C-396E-4CB2-A94F-5AE76660269B}"/>
    <cellStyle name="Comma 2 2 2 2" xfId="1288" xr:uid="{34E18D60-8060-490E-8E6C-6918F876D8AA}"/>
    <cellStyle name="Comma 2 2 3" xfId="1168" xr:uid="{469E80C9-2692-4797-BD1E-D966148DE506}"/>
    <cellStyle name="Comma 2 2 4" xfId="557" xr:uid="{A4E1E430-E593-4CEA-A3CC-7A2E429BA8EE}"/>
    <cellStyle name="Comma 2 3" xfId="19" xr:uid="{12542088-3CDA-487E-BEC5-10BECD0FCE97}"/>
    <cellStyle name="Comma 2 3 2" xfId="1185" xr:uid="{AFC8060D-EF4C-4197-A100-7B6E46BA47D7}"/>
    <cellStyle name="Comma 2 3 3" xfId="714" xr:uid="{D5246BEE-B63E-4935-ABBA-569438F05595}"/>
    <cellStyle name="Comma 2 4" xfId="20" xr:uid="{F3C8DC75-2429-46A4-A0E2-1C13730F5B50}"/>
    <cellStyle name="Comma 2 4 2" xfId="1287" xr:uid="{22B9CB24-34EB-4AF2-A184-209AC0029B5E}"/>
    <cellStyle name="Comma 2 4 3" xfId="244" xr:uid="{F467611D-A669-48C9-8894-D0664131E5B4}"/>
    <cellStyle name="Comma 2 5" xfId="21" xr:uid="{25B7DB82-9A84-4EF8-A338-9363E02B6EAB}"/>
    <cellStyle name="Comma 2 5 2" xfId="1165" xr:uid="{76833233-7A48-4BC2-8AA3-624A99B85843}"/>
    <cellStyle name="Comma 2 6" xfId="59" xr:uid="{AFD3ED25-326A-4A73-B1A6-357FBE01859A}"/>
    <cellStyle name="Comma 2 7" xfId="130" xr:uid="{E3BBF6B6-4577-4820-AC54-DC1BB07A644D}"/>
    <cellStyle name="Comma 2 8" xfId="132" xr:uid="{8BEB4373-80B5-457C-B9B0-1248B6464419}"/>
    <cellStyle name="Comma 2 9" xfId="133" xr:uid="{B1FCC92A-D8FA-4495-BB1D-9C6C93428432}"/>
    <cellStyle name="Comma 2_Dialog Nov18" xfId="1189" xr:uid="{60ADCDA3-ECBA-402E-A305-7AD103278CF9}"/>
    <cellStyle name="Comma 3" xfId="4" xr:uid="{ECD94A89-84D1-4889-9879-74F4B66F99BC}"/>
    <cellStyle name="Comma 3 2" xfId="126" xr:uid="{B84E98E0-2425-4DD5-97AB-89BE22CC01AD}"/>
    <cellStyle name="Comma 3 2 2" xfId="1289" xr:uid="{151648A7-BA7D-4B51-B8F3-22DE1BFEEB9E}"/>
    <cellStyle name="Comma 3 2 2 2" xfId="1369" xr:uid="{25F5C4B8-2844-41C0-A408-F72939CDCAA7}"/>
    <cellStyle name="Comma 3 2 3" xfId="716" xr:uid="{80450DCB-8F41-41D5-BBD6-0494019DDA28}"/>
    <cellStyle name="Comma 3 3" xfId="245" xr:uid="{A43A86E1-CD6C-45BA-B816-EC9954022D7B}"/>
    <cellStyle name="Comma 4" xfId="23" xr:uid="{3845135E-6FC6-471B-8EAB-1EE36A2671F0}"/>
    <cellStyle name="Comma 4 2" xfId="129" xr:uid="{263311C8-5EBB-4B3B-A65F-65CD8E52E747}"/>
    <cellStyle name="Comma 4 2 2" xfId="1290" xr:uid="{86B01CFD-9259-49CB-A7DA-A7978FA48983}"/>
    <cellStyle name="Comma 4 2 2 2" xfId="1370" xr:uid="{CC211864-D801-4F22-BAAE-5CFFE2BCCD76}"/>
    <cellStyle name="Comma 4 2 3" xfId="805" xr:uid="{25568E49-8E49-44C6-9469-EBFBA0BCEC4F}"/>
    <cellStyle name="Comma 4 3" xfId="246" xr:uid="{271D488A-D12A-4253-B276-2B6FB1F8F776}"/>
    <cellStyle name="Comma 5" xfId="58" xr:uid="{67ABB7DA-1B4B-4DC0-A393-C076DF44D035}"/>
    <cellStyle name="Comma 5 2" xfId="911" xr:uid="{B7381CEC-138F-4039-A56A-D2AD99743B73}"/>
    <cellStyle name="Comma 5 3" xfId="247" xr:uid="{A330DB33-3185-4ED0-B992-3ED3EDF22E78}"/>
    <cellStyle name="Comma 6" xfId="248" xr:uid="{1C629C48-4C92-49F5-AE2F-3967217BCA45}"/>
    <cellStyle name="Comma 7" xfId="551" xr:uid="{8549D627-F778-4627-892B-C896C8366527}"/>
    <cellStyle name="Comma 7 2" xfId="700" xr:uid="{FC9886E6-2119-4ABB-826E-3DB954A21BCD}"/>
    <cellStyle name="Comma 7 2 2" xfId="1169" xr:uid="{B4930111-ABDC-4FDD-96DB-B6C267A9632F}"/>
    <cellStyle name="Comma 7 3" xfId="1167" xr:uid="{E0AFFE47-230B-415D-A4B4-AA5C1C24CF31}"/>
    <cellStyle name="Comma 8" xfId="704" xr:uid="{5DE405B5-638A-48E6-AED9-77874700516C}"/>
    <cellStyle name="Comma 8 2" xfId="1170" xr:uid="{F0739055-EFDF-4347-B200-7C366ED8DB8A}"/>
    <cellStyle name="Comma 9" xfId="546" xr:uid="{40426086-CACE-4961-A04D-30E9125400C1}"/>
    <cellStyle name="Comma 9 2" xfId="1172" xr:uid="{7E1B44DD-20B0-4F87-B846-055E1F9077B4}"/>
    <cellStyle name="Commentaire 2" xfId="97" xr:uid="{8E4347DA-BE53-45E5-B81A-F3B7C45DBEE6}"/>
    <cellStyle name="Currency" xfId="2" builtinId="4"/>
    <cellStyle name="Currency 2" xfId="8" xr:uid="{2ED857DC-3B5B-40FF-80C3-081D805F4416}"/>
    <cellStyle name="Currency 3" xfId="7" xr:uid="{CB9AA816-26DD-4EF5-A805-20BCCDF21056}"/>
    <cellStyle name="Entrée 2" xfId="98" xr:uid="{3D1117A8-533A-4627-939C-2979987BB296}"/>
    <cellStyle name="Euro" xfId="717" xr:uid="{F8079BE0-DA2D-46C9-9835-532C7283112E}"/>
    <cellStyle name="Explanatory Text" xfId="38" builtinId="53" customBuiltin="1"/>
    <cellStyle name="Explanatory Text 2" xfId="944" xr:uid="{25947016-36D9-40D5-B620-BF9AC4D2AF2C}"/>
    <cellStyle name="Explanatory Text 2 2" xfId="1291" xr:uid="{3B7D9CEF-3124-4F1D-AEC2-258EFEC0F1B2}"/>
    <cellStyle name="Explanatory Text 3" xfId="928" xr:uid="{074373A8-4AC0-42B6-8577-99DAAE929AD8}"/>
    <cellStyle name="Explanatory Text 4" xfId="197" xr:uid="{03F4558E-5F25-41C1-87DE-A55904558B7D}"/>
    <cellStyle name="Format 1" xfId="1292" xr:uid="{0F1D330E-15FA-4755-AF83-159EC54118FA}"/>
    <cellStyle name="Format 2" xfId="1293" xr:uid="{0B914655-B142-4FB7-BC33-5F954542627F}"/>
    <cellStyle name="Good" xfId="29" builtinId="26" customBuiltin="1"/>
    <cellStyle name="Good 2" xfId="934" xr:uid="{43409FD1-A32E-4165-92E5-DAD0B698A100}"/>
    <cellStyle name="Good 2 2" xfId="1294" xr:uid="{9FAEE872-A240-4FD0-B08A-A769D3A9DE10}"/>
    <cellStyle name="Good 3" xfId="919" xr:uid="{6F691E94-3C4A-4675-825E-E0E7E1FAF8E1}"/>
    <cellStyle name="Good 4" xfId="187" xr:uid="{6FD2113A-EA7E-49AE-A9F8-5B0087EF3A01}"/>
    <cellStyle name="GPM_Data" xfId="1295" xr:uid="{C80BD4BF-5F9C-43E4-8F11-C5BC22136A59}"/>
    <cellStyle name="Heading 1" xfId="25" builtinId="16" customBuiltin="1"/>
    <cellStyle name="Heading 1 2" xfId="930" xr:uid="{872B79BD-BBD8-493E-9911-B35B46FBE628}"/>
    <cellStyle name="Heading 1 2 2" xfId="1296" xr:uid="{538BE8A9-D811-4D08-88E9-C6B884DA56BB}"/>
    <cellStyle name="Heading 1 3" xfId="915" xr:uid="{2CD8FEA3-5D6C-4AE2-9AA9-FC277A63B0AF}"/>
    <cellStyle name="Heading 1 4" xfId="183" xr:uid="{F8ADF8E7-B0EA-4D22-AF90-41CB14F19DEF}"/>
    <cellStyle name="Heading 2" xfId="26" builtinId="17" customBuiltin="1"/>
    <cellStyle name="Heading 2 2" xfId="931" xr:uid="{053F3BF2-6D17-4A88-9F94-6E089DCFF70C}"/>
    <cellStyle name="Heading 2 2 2" xfId="1297" xr:uid="{70C69C00-2375-4771-8650-94D8E8246DBD}"/>
    <cellStyle name="Heading 2 3" xfId="916" xr:uid="{90D924CC-65D0-4FD9-AB18-6B16C0F9EFB2}"/>
    <cellStyle name="Heading 2 4" xfId="184" xr:uid="{E297902A-4FAC-40C6-91CB-51A0E10CF404}"/>
    <cellStyle name="Heading 3" xfId="27" builtinId="18" customBuiltin="1"/>
    <cellStyle name="Heading 3 2" xfId="932" xr:uid="{5C0EC837-F3AD-46DE-8BEF-6A5669FE04A7}"/>
    <cellStyle name="Heading 3 2 2" xfId="1298" xr:uid="{CDF6EF27-1748-43AB-A165-FC21EFA4BF17}"/>
    <cellStyle name="Heading 3 3" xfId="917" xr:uid="{43CE73A4-8EFB-4F3D-9E09-9A7F437AA4A7}"/>
    <cellStyle name="Heading 3 4" xfId="185" xr:uid="{BA9AAA22-941F-4008-A6CB-E48A8A36700A}"/>
    <cellStyle name="Heading 4" xfId="28" builtinId="19" customBuiltin="1"/>
    <cellStyle name="Heading 4 2" xfId="933" xr:uid="{06D8D22B-C9E6-4A1C-91FA-5C49D0E91C60}"/>
    <cellStyle name="Heading 4 2 2" xfId="1299" xr:uid="{92D853C3-5160-4382-90D5-85BEEB605306}"/>
    <cellStyle name="Heading 4 3" xfId="918" xr:uid="{8164E11A-91CD-4551-94E2-7401183AD8FE}"/>
    <cellStyle name="Heading 4 4" xfId="186" xr:uid="{42E39A13-4BC2-44D7-9BA2-8B895A7251A9}"/>
    <cellStyle name="Hyperlänk 2" xfId="1300" xr:uid="{3D5B0212-FF3A-4CF2-8069-0693D7775168}"/>
    <cellStyle name="Hyperlink 2" xfId="9" xr:uid="{2CC6DB4C-3C50-4ADB-916D-812D78215A0F}"/>
    <cellStyle name="Input" xfId="31" builtinId="20" customBuiltin="1"/>
    <cellStyle name="Input 2" xfId="937" xr:uid="{EBD14210-BD01-43CD-989D-01D4638BE42C}"/>
    <cellStyle name="Input 2 2" xfId="1301" xr:uid="{1CF34932-A619-4FFF-96CA-792506532538}"/>
    <cellStyle name="Input 3" xfId="921" xr:uid="{601B79A1-0CD4-4F8A-8D93-03347E80A972}"/>
    <cellStyle name="Input 4" xfId="190" xr:uid="{EBAC7D52-EACC-4190-A155-107DB57EB2B7}"/>
    <cellStyle name="Insatisfaisant 2" xfId="99" xr:uid="{E8AE33C9-0259-47CF-AD48-7AEA44D1BEAB}"/>
    <cellStyle name="Komma 2" xfId="834" xr:uid="{ABBF1D17-A803-4849-ACC9-30185009ED08}"/>
    <cellStyle name="Linked Cell" xfId="34" builtinId="24" customBuiltin="1"/>
    <cellStyle name="Linked Cell 2" xfId="940" xr:uid="{16CC1F16-7C74-4E31-874C-6F1BF57C6A0E}"/>
    <cellStyle name="Linked Cell 2 2" xfId="1302" xr:uid="{5C13B57B-FB2D-4B52-A138-FE6680113917}"/>
    <cellStyle name="Linked Cell 3" xfId="924" xr:uid="{CB683AA1-D458-4790-A929-73089B4BD7D6}"/>
    <cellStyle name="Linked Cell 4" xfId="193" xr:uid="{D8DFBFF0-20D2-4125-8022-F874B0E17BC0}"/>
    <cellStyle name="MLComma0" xfId="100" xr:uid="{A9D6AD38-C7F7-459A-B821-4EEBA0352911}"/>
    <cellStyle name="MLComma0 2" xfId="101" xr:uid="{DC1220EE-0036-4F34-BA3F-760EF785159C}"/>
    <cellStyle name="MLPercent0" xfId="102" xr:uid="{CE6C3EEC-5D56-4E45-82B4-4E55B1E2C759}"/>
    <cellStyle name="MLPercent0 2" xfId="103" xr:uid="{C25475E9-4734-4903-9CAE-98D66B072F58}"/>
    <cellStyle name="Neutral 2" xfId="10" xr:uid="{64B4A5F4-A006-43D8-BBDB-56F70BCBCC6D}"/>
    <cellStyle name="Neutral 2 2" xfId="1303" xr:uid="{EC5E733D-892A-4AE9-9CC4-353005D1CF9C}"/>
    <cellStyle name="Neutral 2 3" xfId="936" xr:uid="{B16558BF-847C-44BF-893F-84EEDEA9EF19}"/>
    <cellStyle name="Neutral 3" xfId="61" xr:uid="{234A3087-1B83-471B-9842-40EA16A65217}"/>
    <cellStyle name="Neutral 4" xfId="189" xr:uid="{23327ED0-576F-4057-A729-69BCB85B0DEA}"/>
    <cellStyle name="Neutre 2" xfId="104" xr:uid="{23DF42FE-2033-46C8-806A-13A3813721D6}"/>
    <cellStyle name="Normal" xfId="0" builtinId="0"/>
    <cellStyle name="Normal 10" xfId="160" xr:uid="{25321BFD-87CB-4956-BB31-BF3671E29C67}"/>
    <cellStyle name="Normal 10 2" xfId="803" xr:uid="{DC53E016-C9E5-4C2B-B0D8-8B79BDE8A6E2}"/>
    <cellStyle name="Normal 11" xfId="161" xr:uid="{325CF8F3-0828-4C0E-9F8C-18045A7E05CF}"/>
    <cellStyle name="Normal 11 2" xfId="232" xr:uid="{CDBBDBC1-9BAD-4670-8510-D81DD918D210}"/>
    <cellStyle name="Normal 11 2 2" xfId="249" xr:uid="{D662EB61-1E1F-4838-BCC5-C7D117BAF35A}"/>
    <cellStyle name="Normal 11 2 2 2" xfId="250" xr:uid="{66DB8981-3488-46D4-BCFD-9910466EEEA7}"/>
    <cellStyle name="Normal 11 2 2 2 2" xfId="561" xr:uid="{691D53AE-04F1-4C67-994D-BC016BD1834F}"/>
    <cellStyle name="Normal 11 2 2 2_MONC Jan19" xfId="1191" xr:uid="{DF75B5FB-2D82-4F83-B153-E75E1E227DCC}"/>
    <cellStyle name="Normal 11 2 2 3" xfId="560" xr:uid="{BA7E9972-DFE5-4A64-BD71-47BFA16BF7D1}"/>
    <cellStyle name="Normal 11 2 2_2011 07 28 Execution Report for Vossloh" xfId="251" xr:uid="{4E8506CB-90E1-44BC-908E-CE8B79EB6C33}"/>
    <cellStyle name="Normal 11 2 3" xfId="252" xr:uid="{D7246EEE-91D6-4C99-8685-CB2A471591B2}"/>
    <cellStyle name="Normal 11 2 3 2" xfId="562" xr:uid="{C65BDB8C-4FC5-4136-9C58-B705417867D8}"/>
    <cellStyle name="Normal 11 2 3_MONC Jan19" xfId="1192" xr:uid="{D29F9AF7-9E89-498D-BC5E-77681D8E4180}"/>
    <cellStyle name="Normal 11 2 4" xfId="559" xr:uid="{06A6E666-2E5B-488F-9DFF-910785B0D14D}"/>
    <cellStyle name="Normal 11 2_2011 07 28 Execution Report for Vossloh" xfId="253" xr:uid="{747D1D70-69FD-4FEF-A546-0E7973C831E7}"/>
    <cellStyle name="Normal 11 3" xfId="254" xr:uid="{04A4E582-B8C4-4754-A9D1-5D1BB9D4F7CB}"/>
    <cellStyle name="Normal 11 3 2" xfId="255" xr:uid="{A399B0A5-110B-4C86-BF6C-9D1DF13BA7DD}"/>
    <cellStyle name="Normal 11 3 2 2" xfId="564" xr:uid="{18C138CF-7AA4-47F5-BF56-407BCEB9E929}"/>
    <cellStyle name="Normal 11 3 2_MONC Jan19" xfId="1193" xr:uid="{E9C6EAD1-C7C9-4D75-B3C4-9BDAE360793F}"/>
    <cellStyle name="Normal 11 3 3" xfId="563" xr:uid="{3152F302-5158-4003-A209-C584C30F8834}"/>
    <cellStyle name="Normal 11 3_2011 07 28 Execution Report for Vossloh" xfId="256" xr:uid="{02E18D01-2D1F-4E0A-9939-9C79880C2F77}"/>
    <cellStyle name="Normal 11 4" xfId="257" xr:uid="{A233BAA2-63E2-411C-8271-B0D94196F564}"/>
    <cellStyle name="Normal 11 4 2" xfId="565" xr:uid="{804FC72C-4158-411F-9473-29D803A4C764}"/>
    <cellStyle name="Normal 11 4_MONC Jan19" xfId="1194" xr:uid="{6CB059EB-60A7-41C5-A70F-732FE45B6C6E}"/>
    <cellStyle name="Normal 11 5" xfId="558" xr:uid="{D366F5E1-F3A1-42C7-875D-5BB06AD2A418}"/>
    <cellStyle name="Normal 11 6" xfId="883" xr:uid="{EA4DFDEF-2C5F-472D-8220-A5A0DE754234}"/>
    <cellStyle name="Normal 11 7" xfId="1153" xr:uid="{ABEBE8B2-A5A9-489C-809F-BD099D0C396C}"/>
    <cellStyle name="Normal 11 8" xfId="1162" xr:uid="{16485BA6-D179-424F-81FE-E1FB94E5372C}"/>
    <cellStyle name="Normal 11_2011 07 28 Execution Report for Vossloh" xfId="258" xr:uid="{D6235FCE-B099-4D62-94E5-EC2093F352F9}"/>
    <cellStyle name="Normal 12" xfId="259" xr:uid="{264F7A1F-3E98-48C0-863B-ABD668215ECF}"/>
    <cellStyle name="Normal 13" xfId="260" xr:uid="{F8EBB054-3024-451E-A2B6-B1449FE57671}"/>
    <cellStyle name="Normal 13 2" xfId="261" xr:uid="{3998E567-32A9-4728-B7EB-13113BA9C361}"/>
    <cellStyle name="Normal 13 2 2" xfId="262" xr:uid="{CAF5D1B7-04C3-4E06-B047-F242C9AF4A05}"/>
    <cellStyle name="Normal 13 2 2 2" xfId="568" xr:uid="{4C141AEB-D5F5-4A42-BFE7-92B12F0B2195}"/>
    <cellStyle name="Normal 13 2 2_MONC Jan19" xfId="1195" xr:uid="{55FEB09A-C4AA-49AE-AE84-DDAF450253D1}"/>
    <cellStyle name="Normal 13 2 3" xfId="567" xr:uid="{3D2AD21C-B8E7-4EB7-A584-A57173839402}"/>
    <cellStyle name="Normal 13 2_2011 07 28 Execution Report for Vossloh" xfId="263" xr:uid="{979E1E86-A194-4A73-B7CE-26A87BE3434B}"/>
    <cellStyle name="Normal 13 3" xfId="264" xr:uid="{A0B5F71F-BBCF-4585-86CC-AC0F4BCD421F}"/>
    <cellStyle name="Normal 13 3 2" xfId="569" xr:uid="{2FE2A69E-741F-45D4-8913-3FF10F492139}"/>
    <cellStyle name="Normal 13 3_MONC Jan19" xfId="1196" xr:uid="{12F5DE45-0862-43AD-9DBB-5A9917F01E88}"/>
    <cellStyle name="Normal 13 4" xfId="566" xr:uid="{905135F0-2D7A-4B15-B286-43D640C7F63A}"/>
    <cellStyle name="Normal 13 5" xfId="970" xr:uid="{2A1F8363-26A1-4E12-BF02-212A5CF9DDB1}"/>
    <cellStyle name="Normal 13 6" xfId="1158" xr:uid="{C9BFC6BA-9508-4012-84A9-00D828602FC9}"/>
    <cellStyle name="Normal 13 7" xfId="1164" xr:uid="{F827F59D-8DD7-4CC2-A64C-1311E9DC7855}"/>
    <cellStyle name="Normal 13_2011 07 28 Execution Report for Vossloh" xfId="265" xr:uid="{C064920B-FEF1-4154-BE8A-0F4BBE8B1709}"/>
    <cellStyle name="Normal 14" xfId="266" xr:uid="{415832CB-9637-4D1C-9A3F-8CDF36F75FDB}"/>
    <cellStyle name="Normal 15" xfId="267" xr:uid="{DDA240E1-0593-4A06-A82C-EE5E376BD637}"/>
    <cellStyle name="Normal 15 2" xfId="268" xr:uid="{86C44E0C-08C2-42D8-ACDE-2A3853445249}"/>
    <cellStyle name="Normal 15 2 2" xfId="571" xr:uid="{63038F98-1610-4F51-8464-EE9B4F0DE229}"/>
    <cellStyle name="Normal 15 2_MONC Jan19" xfId="1197" xr:uid="{429375BE-C7FC-4C1D-8C58-3F26D805BFF8}"/>
    <cellStyle name="Normal 15 3" xfId="570" xr:uid="{BA3F3FBC-5B28-4D0F-BF91-DF1FE99881BF}"/>
    <cellStyle name="Normal 15 4" xfId="997" xr:uid="{E33FC3CC-4167-42D4-B209-090B60DE4C58}"/>
    <cellStyle name="Normal 15 5" xfId="1160" xr:uid="{AAE83C76-1886-4119-8AC3-105CE118E948}"/>
    <cellStyle name="Normal 15 6" xfId="1161" xr:uid="{355EE03F-6F00-4AF8-A103-9E536A27C61E}"/>
    <cellStyle name="Normal 15_2011 07 28 Execution Report for Vossloh" xfId="269" xr:uid="{837639BC-2A30-4233-BA5C-097F93A881AA}"/>
    <cellStyle name="Normal 16" xfId="270" xr:uid="{4521E7FF-3B7D-44D0-BEBC-508BDE580F29}"/>
    <cellStyle name="Normal 17" xfId="271" xr:uid="{2BB8F235-5722-4CD0-86C3-1FF1B9699EA8}"/>
    <cellStyle name="Normal 17 2" xfId="572" xr:uid="{9C661AA4-EAD7-4D7E-BAFA-8465EB439B4C}"/>
    <cellStyle name="Normal 17 3" xfId="1024" xr:uid="{7242F4E8-0BC5-44E1-B738-A2706BDF2263}"/>
    <cellStyle name="Normal 17_MONC Jan19" xfId="1198" xr:uid="{B58EAB8C-04B5-4444-A72D-E494E2049AE5}"/>
    <cellStyle name="Normal 18" xfId="272" xr:uid="{91603260-A65D-4EB0-85E8-C9B317CDA1F3}"/>
    <cellStyle name="Normal 19" xfId="548" xr:uid="{7560155B-E2E9-4EB0-B3AD-4A222A5D53FC}"/>
    <cellStyle name="Normal 19 2" xfId="697" xr:uid="{3239748A-4F87-467C-84FD-AAC86BA2D6F5}"/>
    <cellStyle name="Normal 19 3" xfId="1051" xr:uid="{A6C488B5-051E-4D82-BAB3-0CEBE2C2E656}"/>
    <cellStyle name="Normal 19_MONC Jan19" xfId="1199" xr:uid="{DE153E85-A60C-444D-8C0C-EE7D2ED5A2FE}"/>
    <cellStyle name="Normal 2" xfId="11" xr:uid="{56E56D37-5120-4EFD-8D9F-471B5EEFFE23}"/>
    <cellStyle name="Normal 2 10" xfId="153" xr:uid="{A634D118-6D06-4BBB-A7DA-45C6CC2DC285}"/>
    <cellStyle name="Normal 2 2" xfId="22" xr:uid="{5EF5D533-BB11-40A1-AFD4-9C78DD6B1C9D}"/>
    <cellStyle name="Normal 2 2 2" xfId="105" xr:uid="{B7CA0FB1-5EC8-496C-90C9-A35875261529}"/>
    <cellStyle name="Normal 2 2 2 2" xfId="273" xr:uid="{EC08A569-1F95-4A70-9997-670593A93F52}"/>
    <cellStyle name="Normal 2 2 2 2 2" xfId="274" xr:uid="{804406CE-D783-4310-9E1E-64DC842754D7}"/>
    <cellStyle name="Normal 2 2 2 2 2 2" xfId="576" xr:uid="{D91990DB-A77B-46EA-B81C-28B77803180F}"/>
    <cellStyle name="Normal 2 2 2 2 2_MONC Jan19" xfId="1200" xr:uid="{2FAD5CF3-0926-499C-A842-26DB0BA2A7C3}"/>
    <cellStyle name="Normal 2 2 2 2 3" xfId="575" xr:uid="{99A09211-E5E8-4589-ACE9-813F9AEA4F91}"/>
    <cellStyle name="Normal 2 2 2 2_2011 07 28 Execution Report for Vossloh" xfId="275" xr:uid="{9C9E23C3-1D89-48E5-88EE-3F02777FF869}"/>
    <cellStyle name="Normal 2 2 2 3" xfId="276" xr:uid="{92C3E884-E087-4504-A79B-02E784035BB2}"/>
    <cellStyle name="Normal 2 2 2 3 2" xfId="577" xr:uid="{82FBACED-4160-4E09-BFC3-F7B09E67BE43}"/>
    <cellStyle name="Normal 2 2 2 3_MONC Jan19" xfId="1201" xr:uid="{E6D2C7C8-F186-4EEF-9A17-9E3BA308BBD2}"/>
    <cellStyle name="Normal 2 2 2 4" xfId="574" xr:uid="{8E2EAFD5-EEC2-47A9-A17E-231B25D7416F}"/>
    <cellStyle name="Normal 2 2 2 5" xfId="233" xr:uid="{0C7A771C-145C-4E20-8BD5-4F8B1ABF6084}"/>
    <cellStyle name="Normal 2 2 2_2011 07 28 Execution Report for Vossloh" xfId="277" xr:uid="{2EB61D86-7417-40EB-92EC-C1F2204DE3E5}"/>
    <cellStyle name="Normal 2 2 3" xfId="278" xr:uid="{33D5F419-5F2D-4421-8540-D0214BE96F29}"/>
    <cellStyle name="Normal 2 2 3 2" xfId="279" xr:uid="{FA72CE9E-5A62-4A1E-B9CE-5486DC2FB093}"/>
    <cellStyle name="Normal 2 2 3 2 2" xfId="579" xr:uid="{C1B557E6-EEFF-4CAA-915B-D9910AD1A443}"/>
    <cellStyle name="Normal 2 2 3 2_MONC Jan19" xfId="1202" xr:uid="{096FDA10-DA17-46F7-901C-204FC2B2144D}"/>
    <cellStyle name="Normal 2 2 3 3" xfId="578" xr:uid="{674FCD40-BE90-44C2-B005-BD8ABB635FC7}"/>
    <cellStyle name="Normal 2 2 3_2011 07 28 Execution Report for Vossloh" xfId="280" xr:uid="{30DBA0D0-CB1B-4264-8B66-D0104E3D3F3F}"/>
    <cellStyle name="Normal 2 2 4" xfId="281" xr:uid="{7A6D7CF6-64BA-4544-9DCA-8F141224D6BF}"/>
    <cellStyle name="Normal 2 2 4 2" xfId="580" xr:uid="{A44866DF-F7C3-4A5E-A77B-95571A162DF9}"/>
    <cellStyle name="Normal 2 2 4_MONC Jan19" xfId="1203" xr:uid="{2919F90B-0D61-42BC-AEA8-9440A7079808}"/>
    <cellStyle name="Normal 2 2 5" xfId="573" xr:uid="{27713A7E-22AD-4F86-84DA-510D67DFC526}"/>
    <cellStyle name="Normal 2 2 6" xfId="804" xr:uid="{CC323656-C330-4AB8-84C7-B9503EBF3226}"/>
    <cellStyle name="Normal 2 2 7" xfId="1142" xr:uid="{DA48B360-2ECC-4F82-B92C-A90CB4A04246}"/>
    <cellStyle name="Normal 2 2 8" xfId="1156" xr:uid="{1CA450BD-C4FC-463E-B5F3-71C52C958B57}"/>
    <cellStyle name="Normal 2 2 9" xfId="162" xr:uid="{2BA766BC-6F15-40A3-AAEC-58724C9699BD}"/>
    <cellStyle name="Normal 2 2_2011 07 28 Execution Report for Vossloh" xfId="282" xr:uid="{F14801D0-4E63-444C-83FF-28ABA529EE8A}"/>
    <cellStyle name="Normal 2 3" xfId="106" xr:uid="{B50FFB8D-A493-4E56-BA39-2F0FDD011995}"/>
    <cellStyle name="Normal 2 3 2" xfId="283" xr:uid="{49CC2D0A-33D7-4942-8DE5-BEEB3EAC69B9}"/>
    <cellStyle name="Normal 2 3 2 2" xfId="284" xr:uid="{985231F0-E206-46DF-9149-4BFB402EBDFA}"/>
    <cellStyle name="Normal 2 3 2 2 2" xfId="583" xr:uid="{0AE41EC8-827F-4228-BE53-3D99F5ABE12A}"/>
    <cellStyle name="Normal 2 3 2 2_MONC Jan19" xfId="1204" xr:uid="{57803F08-68B4-40C7-AE02-183FCBEE146E}"/>
    <cellStyle name="Normal 2 3 2 3" xfId="582" xr:uid="{73D5B12D-4D8F-47E7-9538-B169FEAD019C}"/>
    <cellStyle name="Normal 2 3 2_2011 07 28 Execution Report for Vossloh" xfId="285" xr:uid="{8D71BCC0-30DE-4917-A578-2822B2581650}"/>
    <cellStyle name="Normal 2 3 3" xfId="286" xr:uid="{925543A8-8982-4AFA-B152-BA3ADEE68B9A}"/>
    <cellStyle name="Normal 2 3 3 2" xfId="584" xr:uid="{361CAB77-B94F-43AB-B8C6-60ACBBE29F83}"/>
    <cellStyle name="Normal 2 3 3_MONC Jan19" xfId="1205" xr:uid="{07BBF40C-A0ED-4C7A-B8D1-09CC44138871}"/>
    <cellStyle name="Normal 2 3 4" xfId="581" xr:uid="{7398D882-247E-4D2F-9FD0-949F565AE50A}"/>
    <cellStyle name="Normal 2 3 5" xfId="223" xr:uid="{ACF63895-FF49-4A7B-837B-183C186962E9}"/>
    <cellStyle name="Normal 2 3_2011 07 28 Execution Report for Vossloh" xfId="287" xr:uid="{9363D024-247C-476F-B4B1-9FEFBDF74C80}"/>
    <cellStyle name="Normal 2 4" xfId="288" xr:uid="{2742B7BB-C493-4A3E-9E48-25425C6A124A}"/>
    <cellStyle name="Normal 2 4 2" xfId="289" xr:uid="{628656BE-A178-4A7D-A000-55ED82CF0DDB}"/>
    <cellStyle name="Normal 2 4 2 2" xfId="586" xr:uid="{D6DBBBE7-4ED6-4548-9661-141ACCC70FF1}"/>
    <cellStyle name="Normal 2 4 2_MONC Jan19" xfId="1206" xr:uid="{DFD7460D-5D78-4ED8-A852-4889F47C8CB4}"/>
    <cellStyle name="Normal 2 4 3" xfId="585" xr:uid="{438B5D16-B124-4A3F-B6BC-ABE4D5534F17}"/>
    <cellStyle name="Normal 2 4_2011 07 28 Execution Report for Vossloh" xfId="290" xr:uid="{E67866DD-505E-48E2-B2E0-614C62320F70}"/>
    <cellStyle name="Normal 2 5" xfId="291" xr:uid="{64BF631E-9CF0-4FC0-9AD0-DC78834E105F}"/>
    <cellStyle name="Normal 2 5 2" xfId="587" xr:uid="{7684F0EB-A0A4-4F56-8B10-5ECAD61B53AF}"/>
    <cellStyle name="Normal 2 5_MONC Jan19" xfId="1207" xr:uid="{DA98A312-55D5-44F6-85F2-CEBA5E7C5912}"/>
    <cellStyle name="Normal 2 6" xfId="553" xr:uid="{C7554C7A-FDDA-41DA-BD16-F12278C7E3D8}"/>
    <cellStyle name="Normal 2 7" xfId="711" xr:uid="{DBC22714-D8E2-41F4-97AF-AF31D791EB2A}"/>
    <cellStyle name="Normal 2 7 2" xfId="1269" xr:uid="{483CBC76-CD37-47CE-9E10-24C9317FB783}"/>
    <cellStyle name="Normal 2 8" xfId="746" xr:uid="{5D238BE8-A0C4-4FA8-8BE1-C3CC8E36DFCC}"/>
    <cellStyle name="Normal 2 9" xfId="1137" xr:uid="{767D2BB7-01E4-4106-901C-FF0F781D04DC}"/>
    <cellStyle name="Normal 2_2011 07 28 Execution Report for Vossloh" xfId="292" xr:uid="{1BF5954A-BE05-4BD8-BC9B-333AF3EE2536}"/>
    <cellStyle name="Normal 20" xfId="550" xr:uid="{CA807AEB-F174-4AC5-A2DF-08D4F78285A0}"/>
    <cellStyle name="Normal 20 2" xfId="699" xr:uid="{D60D7486-98BB-467B-AE0D-8020EF02D2D8}"/>
    <cellStyle name="Normal 20 3" xfId="1065" xr:uid="{BD91E2F2-CBF9-44AB-B98F-740F7D1E78DE}"/>
    <cellStyle name="Normal 20_MONC Jan19" xfId="1208" xr:uid="{B6409B00-3A1F-41D4-AD92-C103300B96F1}"/>
    <cellStyle name="Normal 21" xfId="1079" xr:uid="{B01E0F39-FE32-4D43-AE03-A4AB3E6D67F5}"/>
    <cellStyle name="Normal 21 2" xfId="1171" xr:uid="{95CCDB06-1113-4BCD-A155-E8747723F5A3}"/>
    <cellStyle name="Normal 22" xfId="1093" xr:uid="{88DFB2FE-18FA-4CB9-9F24-07585C199351}"/>
    <cellStyle name="Normal 22 2" xfId="1267" xr:uid="{AEF990C2-CC1A-407B-A436-3D53E448A5BF}"/>
    <cellStyle name="Normal 23" xfId="1107" xr:uid="{7F475561-D197-45D5-91CB-CB7E0854531E}"/>
    <cellStyle name="Normal 23 2" xfId="1268" xr:uid="{4EF088FC-2E7D-4262-9FEF-55AF926F7743}"/>
    <cellStyle name="Normal 24" xfId="1121" xr:uid="{8B8CD2FE-1794-4923-9BB0-C3591565A32C}"/>
    <cellStyle name="Normal 24 2" xfId="1320" xr:uid="{3570C8B1-EE66-43A3-9754-5CAE9BC3A5AA}"/>
    <cellStyle name="Normal 25" xfId="710" xr:uid="{C9CD55FB-1CB7-4A80-8B98-727C3BCF7931}"/>
    <cellStyle name="Normal 25 2" xfId="1323" xr:uid="{42705FAD-F484-4BF6-ADB2-20C841D0063D}"/>
    <cellStyle name="Normal 26" xfId="808" xr:uid="{0CCDDFBE-3FD0-49ED-BCCD-43E4A1188F10}"/>
    <cellStyle name="Normal 26 2" xfId="1324" xr:uid="{54042CDA-0EF5-4898-86D2-6D1C423D28CC}"/>
    <cellStyle name="Normal 27" xfId="1146" xr:uid="{A704C434-2E03-4297-B4E6-112AE0DADA85}"/>
    <cellStyle name="Normal 27 2" xfId="1327" xr:uid="{649B3F97-5E34-450A-9D6E-41D9679CFC59}"/>
    <cellStyle name="Normal 28" xfId="293" xr:uid="{B762DE8A-2CA5-405E-B4E1-0E3D74375BBF}"/>
    <cellStyle name="Normal 28 2" xfId="588" xr:uid="{06C337D2-EDC7-40A4-AA96-6D1EEB85D7E9}"/>
    <cellStyle name="Normal 28_MONC Jan19" xfId="1209" xr:uid="{AB9B26EB-0E44-495D-BF12-4A9524607E5A}"/>
    <cellStyle name="Normal 29" xfId="1330" xr:uid="{C99F9277-9050-43D6-B779-2B0AE03D84EA}"/>
    <cellStyle name="Normal 3" xfId="12" xr:uid="{AF49C9CA-FF54-4B77-AB17-954D132BAB80}"/>
    <cellStyle name="Normal 3 10" xfId="1367" xr:uid="{BC4CB2F6-9062-4BCA-8C06-B5CDBE1F8969}"/>
    <cellStyle name="Normal 3 2" xfId="69" xr:uid="{EA9864AC-17FC-45D0-973C-C42938C5A2F2}"/>
    <cellStyle name="Normal 3 2 2" xfId="234" xr:uid="{70CD0BF5-89FA-46DA-B879-A36D633403CB}"/>
    <cellStyle name="Normal 3 2 2 2" xfId="294" xr:uid="{BC8D3F0D-4E63-4446-8CB5-A73EE7207B7B}"/>
    <cellStyle name="Normal 3 2 2 2 2" xfId="295" xr:uid="{CBE00D52-B91C-4B11-9FE8-48A4F9F7F281}"/>
    <cellStyle name="Normal 3 2 2 2 2 2" xfId="592" xr:uid="{D48C9451-D8C5-4121-8205-B89A4C401082}"/>
    <cellStyle name="Normal 3 2 2 2 2_MONC Jan19" xfId="1210" xr:uid="{2E3859CD-5DE2-4483-9987-38F976FADF8E}"/>
    <cellStyle name="Normal 3 2 2 2 3" xfId="591" xr:uid="{18A95408-041D-4641-88A7-8F38B0328F4E}"/>
    <cellStyle name="Normal 3 2 2 2_2011 07 28 Execution Report for Vossloh" xfId="296" xr:uid="{844EA3A1-E6B7-400F-ADC2-058FB4364051}"/>
    <cellStyle name="Normal 3 2 2 3" xfId="297" xr:uid="{8377A32E-00DD-4A8F-A85B-DEA39C355F0B}"/>
    <cellStyle name="Normal 3 2 2 3 2" xfId="593" xr:uid="{C81CBC61-07CA-4199-B324-06F2DBEB3AF1}"/>
    <cellStyle name="Normal 3 2 2 3_MONC Jan19" xfId="1211" xr:uid="{BBDB30AE-0B9F-4C0B-A786-54DB3907C323}"/>
    <cellStyle name="Normal 3 2 2 4" xfId="590" xr:uid="{3C3BEDC7-AA9E-4C2B-8070-64C7037980E4}"/>
    <cellStyle name="Normal 3 2 2_2011 07 28 Execution Report for Vossloh" xfId="298" xr:uid="{2A3C09EE-F237-4D5A-B088-B87229FEC13B}"/>
    <cellStyle name="Normal 3 2 3" xfId="299" xr:uid="{AEA56892-E00D-4B9C-9BE2-487CF274F4CF}"/>
    <cellStyle name="Normal 3 2 3 2" xfId="300" xr:uid="{AC525FEF-DF32-402D-B0FE-150304B51B53}"/>
    <cellStyle name="Normal 3 2 3 2 2" xfId="595" xr:uid="{762C291E-1A15-4F66-B13C-684E723B3F05}"/>
    <cellStyle name="Normal 3 2 3 2_MONC Jan19" xfId="1212" xr:uid="{0F3A08EB-1288-424F-BFF6-9E1E87458393}"/>
    <cellStyle name="Normal 3 2 3 3" xfId="594" xr:uid="{3E8D20A4-FF3D-4A82-B333-99177441D5BE}"/>
    <cellStyle name="Normal 3 2 3_2011 07 28 Execution Report for Vossloh" xfId="301" xr:uid="{6CFB2C9F-39EE-45EF-A440-0CCF7D714EF9}"/>
    <cellStyle name="Normal 3 2 4" xfId="302" xr:uid="{66B28F90-89AB-466D-9287-3FB61BB55AAE}"/>
    <cellStyle name="Normal 3 2 4 2" xfId="596" xr:uid="{EF997B5C-354E-4EC0-80CF-0224C2B9D7D5}"/>
    <cellStyle name="Normal 3 2 4_MONC Jan19" xfId="1213" xr:uid="{5D1CE746-AC20-440B-B835-ADFB0C362B39}"/>
    <cellStyle name="Normal 3 2 5" xfId="589" xr:uid="{C445F737-D399-4028-B0F1-669D3BC316F5}"/>
    <cellStyle name="Normal 3 2 6" xfId="837" xr:uid="{7664F233-E016-4A6A-9377-480AF6B48A73}"/>
    <cellStyle name="Normal 3 2 7" xfId="1147" xr:uid="{916EDAFB-367A-47FE-A127-2319C830931C}"/>
    <cellStyle name="Normal 3 2 8" xfId="1157" xr:uid="{2DEE1163-2139-4C74-BB21-B679062785F3}"/>
    <cellStyle name="Normal 3 2 9" xfId="163" xr:uid="{218D8FC5-6844-49E9-B8FA-7A9F9A5757B0}"/>
    <cellStyle name="Normal 3 2_2011 07 28 Execution Report for Vossloh" xfId="303" xr:uid="{A59211C9-C37F-44A8-9A70-C6163DDB0A03}"/>
    <cellStyle name="Normal 3 3" xfId="224" xr:uid="{5E52CECB-A283-4858-9D7D-9734245B9AE1}"/>
    <cellStyle name="Normal 3 3 2" xfId="304" xr:uid="{D577AAD0-C4FA-4DC8-A5BF-FC0E91E845E8}"/>
    <cellStyle name="Normal 3 3 2 2" xfId="305" xr:uid="{77DB974B-E0FE-4A0F-948C-31CE339454E3}"/>
    <cellStyle name="Normal 3 3 2 2 2" xfId="599" xr:uid="{63AB1DB2-C1A9-483C-BC97-416A759178CF}"/>
    <cellStyle name="Normal 3 3 2 2_MONC Jan19" xfId="1214" xr:uid="{4372E3AA-0287-4788-AB49-9ED9DA6C9DDE}"/>
    <cellStyle name="Normal 3 3 2 3" xfId="598" xr:uid="{EEAFE40A-9867-4325-B3F7-FACD3EEDA8FE}"/>
    <cellStyle name="Normal 3 3 2_2011 07 28 Execution Report for Vossloh" xfId="306" xr:uid="{C609267B-2388-48DF-A9DE-8DEAC4E80B26}"/>
    <cellStyle name="Normal 3 3 3" xfId="307" xr:uid="{2071D1B7-4D22-49E0-8DD8-FA2E554E3B8B}"/>
    <cellStyle name="Normal 3 3 3 2" xfId="600" xr:uid="{9CBCD7EF-264D-4F30-84AF-ADB7C3CACC49}"/>
    <cellStyle name="Normal 3 3 3_MONC Jan19" xfId="1215" xr:uid="{F2F80CDD-30DC-4AEF-AC3E-074F347BD179}"/>
    <cellStyle name="Normal 3 3 4" xfId="597" xr:uid="{F8DC0C74-D6AD-4DF7-88F8-A14E063FA508}"/>
    <cellStyle name="Normal 3 3_2011 07 28 Execution Report for Vossloh" xfId="308" xr:uid="{F6C5282C-802D-49B3-A3DD-AB188C1F6C0F}"/>
    <cellStyle name="Normal 3 4" xfId="309" xr:uid="{C598CFD4-0579-46C8-9B9C-6AF423375931}"/>
    <cellStyle name="Normal 3 4 2" xfId="310" xr:uid="{D4997218-DFE7-4E68-9D5A-77A1D8FDA201}"/>
    <cellStyle name="Normal 3 4 2 2" xfId="602" xr:uid="{2B0BC78A-F43D-4144-9FD1-062D2EEAD0FB}"/>
    <cellStyle name="Normal 3 4 2_MONC Jan19" xfId="1216" xr:uid="{8B5DD8BC-AF4D-4449-B3EF-CC2C7661C5FE}"/>
    <cellStyle name="Normal 3 4 3" xfId="601" xr:uid="{141DB7BE-7A7F-42BF-8061-CEE041E21C5B}"/>
    <cellStyle name="Normal 3 4_2011 07 28 Execution Report for Vossloh" xfId="311" xr:uid="{353322B9-9F58-496D-A09E-92CB59BD4778}"/>
    <cellStyle name="Normal 3 5" xfId="312" xr:uid="{595F1AFE-B594-40E0-A688-78F5717420CB}"/>
    <cellStyle name="Normal 3 5 2" xfId="603" xr:uid="{0913C966-7035-42BE-BE7F-2B8497050FE0}"/>
    <cellStyle name="Normal 3 5_MONC Jan19" xfId="1217" xr:uid="{D625C299-A6B0-430D-BF03-55A04A30314A}"/>
    <cellStyle name="Normal 3 6" xfId="554" xr:uid="{0A717F52-CEAF-4125-BBFE-671827995BC9}"/>
    <cellStyle name="Normal 3 7" xfId="713" xr:uid="{F630FE21-DEE2-4D4B-A9A9-60521912F0C2}"/>
    <cellStyle name="Normal 3 7 2" xfId="1304" xr:uid="{DF571569-E6AB-4C66-B276-E0D1787D4B46}"/>
    <cellStyle name="Normal 3 8" xfId="745" xr:uid="{2792D3B0-F5EE-4080-8014-26851600C395}"/>
    <cellStyle name="Normal 3 9" xfId="1136" xr:uid="{2D3E2A73-06DD-4EE0-9CBD-8F6565147077}"/>
    <cellStyle name="Normal 3_2011 07 28 Execution Report for Vossloh" xfId="313" xr:uid="{58C4F1FF-6C7A-449C-9A79-6157C5D5132F}"/>
    <cellStyle name="Normal 30" xfId="1332" xr:uid="{B435D4DD-79D0-478D-8959-F66354C36E98}"/>
    <cellStyle name="Normal 31" xfId="314" xr:uid="{65941C76-CDC3-47EE-A0DB-877C6889EE50}"/>
    <cellStyle name="Normal 31 2" xfId="315" xr:uid="{69B806E0-18F4-4603-9CCC-E13F46EDE280}"/>
    <cellStyle name="Normal 31 2 2" xfId="547" xr:uid="{4D5D2A42-E1B6-4CB2-8B54-A53CB4BFF7AD}"/>
    <cellStyle name="Normal 31 2 2 2" xfId="696" xr:uid="{07CF944D-97C2-423C-BB9E-32C68DFBD282}"/>
    <cellStyle name="Normal 31 2 2_MONC Jan19" xfId="1219" xr:uid="{DC93CA86-5DB3-41A0-ABFD-88C3590BFA79}"/>
    <cellStyle name="Normal 31 2 3" xfId="605" xr:uid="{9D5FE857-C8D2-401B-8BFC-1CEED3A48964}"/>
    <cellStyle name="Normal 31 2_Dialog Nov18" xfId="1190" xr:uid="{6B29C65E-A74D-4984-BA2A-E3CAFB0A5BE4}"/>
    <cellStyle name="Normal 31 3" xfId="604" xr:uid="{224C37B2-DD28-4738-912D-9D4B220A8E4E}"/>
    <cellStyle name="Normal 31_MONC Jan19" xfId="1218" xr:uid="{B2930874-F926-4C95-B4A9-056C2DBB37CF}"/>
    <cellStyle name="Normal 32" xfId="1335" xr:uid="{47526D1D-239A-4EFC-A170-B61AADEF37D5}"/>
    <cellStyle name="Normal 33" xfId="1336" xr:uid="{A2026DCB-8F51-4675-A593-EF0DBC5A97B3}"/>
    <cellStyle name="Normal 34" xfId="835" xr:uid="{1893747C-2F94-486B-B662-81411152EFE4}"/>
    <cellStyle name="Normal 35" xfId="1351" xr:uid="{7399412E-3157-4564-B171-4964716D113C}"/>
    <cellStyle name="Normal 36" xfId="1366" xr:uid="{00016D5B-A60B-40C1-8F11-DC2797192AA4}"/>
    <cellStyle name="Normal 37" xfId="1368" xr:uid="{4C5C64AC-CC92-4CF7-93DE-B9EF45A8A8C9}"/>
    <cellStyle name="Normal 4" xfId="13" xr:uid="{3D2E0BEE-8FBD-4CD8-93AB-6C126AAF5A4F}"/>
    <cellStyle name="Normal 4 10" xfId="154" xr:uid="{075E8F47-06BF-4B92-B8FE-C3F1FE603960}"/>
    <cellStyle name="Normal 4 2" xfId="107" xr:uid="{857A770C-F5C0-4981-BF76-E6BD316D7629}"/>
    <cellStyle name="Normal 4 2 2" xfId="235" xr:uid="{C192566D-2617-463D-A7EB-283970CEFBE6}"/>
    <cellStyle name="Normal 4 2 2 2" xfId="316" xr:uid="{B4A6DDF2-7495-40FE-B335-CDC8E21BDEC5}"/>
    <cellStyle name="Normal 4 2 2 2 2" xfId="317" xr:uid="{D9FE0B51-01B4-468E-8D9B-10F63044DAE2}"/>
    <cellStyle name="Normal 4 2 2 2 2 2" xfId="609" xr:uid="{510DC9BF-9D3A-4BC0-88C7-0E953F15B1B3}"/>
    <cellStyle name="Normal 4 2 2 2 2_MONC Jan19" xfId="1220" xr:uid="{CA01680F-5AD4-4F8B-96EA-95ED8EB10783}"/>
    <cellStyle name="Normal 4 2 2 2 3" xfId="608" xr:uid="{4744B8B1-9B68-4A50-8A13-3D5FA2A4FF90}"/>
    <cellStyle name="Normal 4 2 2 2_2011 07 28 Execution Report for Vossloh" xfId="318" xr:uid="{0B116E51-E1FD-495B-B640-EF0827BD9442}"/>
    <cellStyle name="Normal 4 2 2 3" xfId="319" xr:uid="{89AF0DA1-154D-48D6-845E-1D25A3DEA3ED}"/>
    <cellStyle name="Normal 4 2 2 3 2" xfId="610" xr:uid="{80BD7178-D160-4476-BECE-A9BAA165E059}"/>
    <cellStyle name="Normal 4 2 2 3_MONC Jan19" xfId="1221" xr:uid="{BB523B64-B14D-47F7-8A0C-804049059307}"/>
    <cellStyle name="Normal 4 2 2 4" xfId="607" xr:uid="{CEFC0956-66A6-41F5-8362-F39209E106E3}"/>
    <cellStyle name="Normal 4 2 2_2011 07 28 Execution Report for Vossloh" xfId="320" xr:uid="{5AFED9C5-23AC-42BF-A88A-F6F2F236919E}"/>
    <cellStyle name="Normal 4 2 3" xfId="321" xr:uid="{CE98743A-6A25-4F03-874A-965443BCE107}"/>
    <cellStyle name="Normal 4 2 3 2" xfId="322" xr:uid="{9C1C8526-0AD4-4F86-9D27-42B7FF716A4C}"/>
    <cellStyle name="Normal 4 2 3 2 2" xfId="612" xr:uid="{3AD05F0C-B24A-42E5-AB67-5D8B4304D5C9}"/>
    <cellStyle name="Normal 4 2 3 2_MONC Jan19" xfId="1222" xr:uid="{58E44CBB-1D13-4F83-9AA1-D1B585DC90A3}"/>
    <cellStyle name="Normal 4 2 3 3" xfId="611" xr:uid="{C4EF4781-9CBC-4790-8D0B-01DCC79B0F95}"/>
    <cellStyle name="Normal 4 2 3_2011 07 28 Execution Report for Vossloh" xfId="323" xr:uid="{407D3CD2-1B6B-4EF7-AC0A-72A99AD620AE}"/>
    <cellStyle name="Normal 4 2 4" xfId="324" xr:uid="{E37E7D3C-CD5A-4361-A38E-5AD36FCEB5CF}"/>
    <cellStyle name="Normal 4 2 4 2" xfId="613" xr:uid="{CB13EA80-49BE-4E2D-A9C4-F3EF4F851F28}"/>
    <cellStyle name="Normal 4 2 4_MONC Jan19" xfId="1223" xr:uid="{0C0122C0-2AA0-44E0-B1DF-D9F47EC6CADA}"/>
    <cellStyle name="Normal 4 2 5" xfId="606" xr:uid="{791A58D6-3FB0-47DC-A130-3A7BB1896682}"/>
    <cellStyle name="Normal 4 2 6" xfId="164" xr:uid="{8EE84F03-9BE2-442B-9B1B-056927E64131}"/>
    <cellStyle name="Normal 4 2_2011 07 28 Execution Report for Vossloh" xfId="325" xr:uid="{2CA2B7F5-60F6-4A9C-8163-5F1ACA28F3A2}"/>
    <cellStyle name="Normal 4 3" xfId="226" xr:uid="{C61CD849-CAC7-442A-BD95-A15553A9F29A}"/>
    <cellStyle name="Normal 4 3 2" xfId="326" xr:uid="{7C2E25DC-FA5E-4912-9B62-269A8EF0A3E1}"/>
    <cellStyle name="Normal 4 3 2 2" xfId="327" xr:uid="{B79A89B7-D9F0-4ACF-9233-37DC8C3D285C}"/>
    <cellStyle name="Normal 4 3 2 2 2" xfId="616" xr:uid="{4C4681F3-A917-4536-9503-1D00AA20AD06}"/>
    <cellStyle name="Normal 4 3 2 2_MONC Jan19" xfId="1224" xr:uid="{21E27849-B83A-4300-A86C-7852848B5760}"/>
    <cellStyle name="Normal 4 3 2 3" xfId="615" xr:uid="{8867AA64-5AE3-43DD-B8D0-B4837F5484E5}"/>
    <cellStyle name="Normal 4 3 2_2011 07 28 Execution Report for Vossloh" xfId="328" xr:uid="{FC0161D1-F4E9-4449-8BC1-E38D287E5339}"/>
    <cellStyle name="Normal 4 3 3" xfId="329" xr:uid="{999F018A-8900-440E-B457-DE380D41CE2B}"/>
    <cellStyle name="Normal 4 3 3 2" xfId="617" xr:uid="{67BE9943-C531-4706-ACB2-460C9998C96B}"/>
    <cellStyle name="Normal 4 3 3_MONC Jan19" xfId="1225" xr:uid="{3661926E-09BC-4AD7-80AA-A4714713BF4D}"/>
    <cellStyle name="Normal 4 3 4" xfId="614" xr:uid="{EA26A1FC-8203-41CD-9F0B-98C009DE898D}"/>
    <cellStyle name="Normal 4 3_2011 07 28 Execution Report for Vossloh" xfId="330" xr:uid="{C6782871-5BCB-4003-9D52-DE1D8F3B36E6}"/>
    <cellStyle name="Normal 4 4" xfId="331" xr:uid="{94C8A323-556A-4004-83E1-B54171FE46CD}"/>
    <cellStyle name="Normal 4 4 2" xfId="332" xr:uid="{191D7F21-BACE-4CF6-A053-26BD2AC334F4}"/>
    <cellStyle name="Normal 4 4 2 2" xfId="619" xr:uid="{4A550B48-DDD5-4ACE-8F4F-190B81562485}"/>
    <cellStyle name="Normal 4 4 2_MONC Jan19" xfId="1226" xr:uid="{BEAC4435-368F-4E03-B3A2-447305314497}"/>
    <cellStyle name="Normal 4 4 3" xfId="618" xr:uid="{AB2F2C9B-6186-4917-A4CC-8478AC118A19}"/>
    <cellStyle name="Normal 4 4_2011 07 28 Execution Report for Vossloh" xfId="333" xr:uid="{B47FA261-D49F-4A9F-9C6F-6427F2EF086C}"/>
    <cellStyle name="Normal 4 5" xfId="334" xr:uid="{A1FD2AAC-E7E9-4B50-BD1A-F875AB61172F}"/>
    <cellStyle name="Normal 4 5 2" xfId="620" xr:uid="{610055A6-2142-40D7-8469-7063EBE6E860}"/>
    <cellStyle name="Normal 4 5_MONC Jan19" xfId="1227" xr:uid="{2E51D95E-04FA-421F-A3D6-1C25F1750674}"/>
    <cellStyle name="Normal 4 6" xfId="555" xr:uid="{F3E7F278-1565-486C-AB4C-4F61F2EE900A}"/>
    <cellStyle name="Normal 4 7" xfId="715" xr:uid="{974F0724-6D65-48E4-BB42-786B3862FE14}"/>
    <cellStyle name="Normal 4 8" xfId="744" xr:uid="{B7EFC108-97BE-4467-B414-707C1698DB4B}"/>
    <cellStyle name="Normal 4 9" xfId="1135" xr:uid="{6C454EE5-3D00-45B9-8FE2-330231CE82C4}"/>
    <cellStyle name="Normal 4_2011 07 28 Execution Report for Vossloh" xfId="335" xr:uid="{FB1936C0-68B4-4809-846A-553CF4642E32}"/>
    <cellStyle name="Normal 44" xfId="336" xr:uid="{9C9897FE-E539-4E6B-A7A1-32BC6D2B06E2}"/>
    <cellStyle name="Normal 44 2" xfId="621" xr:uid="{EFE226C9-B3CA-41A8-8194-F9B5B4991652}"/>
    <cellStyle name="Normal 44_MONC Jan19" xfId="1228" xr:uid="{7DF54604-8494-4E99-AA7F-543050A68CE9}"/>
    <cellStyle name="Normal 45" xfId="337" xr:uid="{B81282C8-49D6-4337-9681-967D34B0A7F5}"/>
    <cellStyle name="Normal 45 2" xfId="622" xr:uid="{DC4E2544-2B83-43AA-BFE0-F0EB2DB93D92}"/>
    <cellStyle name="Normal 45_MONC Jan19" xfId="1229" xr:uid="{91C6154D-B2E4-4FB9-A8A9-8E46B8499033}"/>
    <cellStyle name="Normal 46" xfId="338" xr:uid="{48BD0D9D-F591-4552-B3AF-A4F71D2F198D}"/>
    <cellStyle name="Normal 46 2" xfId="623" xr:uid="{0C599AF7-CE23-4767-9BAD-E6FCF32E8D49}"/>
    <cellStyle name="Normal 46_MONC Jan19" xfId="1230" xr:uid="{CA5BB97A-488E-42D5-AF19-FFC5982F4D27}"/>
    <cellStyle name="Normal 5" xfId="14" xr:uid="{C9AFD1DC-B566-4CFF-8A27-D3B2D598B207}"/>
    <cellStyle name="Normal 5 10" xfId="156" xr:uid="{D9F8ACCF-ED61-4DFF-BD1C-821375BB4FE3}"/>
    <cellStyle name="Normal 5 2" xfId="108" xr:uid="{ED58DF75-01BE-4105-81B0-818A4F7B699C}"/>
    <cellStyle name="Normal 5 2 2" xfId="236" xr:uid="{122BBBD5-943D-4C2B-B4B6-E5A7BE84E82F}"/>
    <cellStyle name="Normal 5 2 2 2" xfId="339" xr:uid="{996BC13C-CEF8-42D5-B4C7-35E26BBC9A10}"/>
    <cellStyle name="Normal 5 2 2 2 2" xfId="340" xr:uid="{FCFAB5C5-3135-4907-994F-207EE05B2FE9}"/>
    <cellStyle name="Normal 5 2 2 2 2 2" xfId="627" xr:uid="{3399E9C1-53E7-4DC4-BAB3-D6BB48F54685}"/>
    <cellStyle name="Normal 5 2 2 2 2_MONC Jan19" xfId="1231" xr:uid="{3DB3E5FC-3814-488E-A5D7-E71CEDE042CC}"/>
    <cellStyle name="Normal 5 2 2 2 3" xfId="626" xr:uid="{DE5FD1AB-ADEA-48E2-A1DF-DCEA2FD7DF40}"/>
    <cellStyle name="Normal 5 2 2 2_2011 07 28 Execution Report for Vossloh" xfId="341" xr:uid="{36186A26-AA29-4E11-BCA4-FB132F7FB9CB}"/>
    <cellStyle name="Normal 5 2 2 3" xfId="342" xr:uid="{AC4D7280-A2F6-4A67-A320-C675771D68B4}"/>
    <cellStyle name="Normal 5 2 2 3 2" xfId="628" xr:uid="{3F8A63C7-4CA1-4932-B3F6-A7D90AC790C6}"/>
    <cellStyle name="Normal 5 2 2 3_MONC Jan19" xfId="1232" xr:uid="{B85139AF-8582-41E5-974F-367C6F6874AE}"/>
    <cellStyle name="Normal 5 2 2 4" xfId="625" xr:uid="{6B6A1556-A082-45B9-A220-2DD76997EF30}"/>
    <cellStyle name="Normal 5 2 2_2011 07 28 Execution Report for Vossloh" xfId="343" xr:uid="{8BCF5F6C-DB4D-426F-9FBB-55AFB4AC0738}"/>
    <cellStyle name="Normal 5 2 3" xfId="344" xr:uid="{3C0E5296-FDBB-42DC-98B3-0B171D677C53}"/>
    <cellStyle name="Normal 5 2 3 2" xfId="345" xr:uid="{0691F850-B13F-4FFC-9BC3-ABE33878E803}"/>
    <cellStyle name="Normal 5 2 3 2 2" xfId="630" xr:uid="{EDA0FB5E-FEB9-4BF1-A80D-2AF463511FFF}"/>
    <cellStyle name="Normal 5 2 3 2_MONC Jan19" xfId="1233" xr:uid="{7C5AFFB2-50C1-4EAE-865B-206AEFFC1982}"/>
    <cellStyle name="Normal 5 2 3 3" xfId="629" xr:uid="{A3CE42FF-12C0-4CD6-9209-11D544AB3AC7}"/>
    <cellStyle name="Normal 5 2 3_2011 07 28 Execution Report for Vossloh" xfId="346" xr:uid="{4AA4E84C-5C60-4425-B350-4240B8F2D568}"/>
    <cellStyle name="Normal 5 2 4" xfId="347" xr:uid="{2ED884CB-2E64-4FBC-97A0-57A1D04BC01F}"/>
    <cellStyle name="Normal 5 2 4 2" xfId="631" xr:uid="{AD2CEBE0-08E6-453D-BA89-F2C3659BE510}"/>
    <cellStyle name="Normal 5 2 4_MONC Jan19" xfId="1234" xr:uid="{1F9A5EF7-BCF4-48F1-8F0C-584AA9B30D6D}"/>
    <cellStyle name="Normal 5 2 5" xfId="624" xr:uid="{B96C0EE8-A49F-462D-8798-7B4C135A67B0}"/>
    <cellStyle name="Normal 5 2 6" xfId="807" xr:uid="{B06BD0CA-F794-46CC-84C8-E2BDE4B29396}"/>
    <cellStyle name="Normal 5 2 7" xfId="1145" xr:uid="{D44692BE-EE61-4BB9-8AB4-4D86F9136B44}"/>
    <cellStyle name="Normal 5 2 8" xfId="1143" xr:uid="{D761A279-86A0-452C-986B-6C6084311633}"/>
    <cellStyle name="Normal 5 2 9" xfId="165" xr:uid="{0B2CECBF-8C4A-444C-8394-AA938D4E7DA5}"/>
    <cellStyle name="Normal 5 2_2011 07 28 Execution Report for Vossloh" xfId="348" xr:uid="{D68CE048-110B-426B-9883-D8592D81DC6F}"/>
    <cellStyle name="Normal 5 3" xfId="228" xr:uid="{371B2831-3010-4882-9683-7A906C2B906C}"/>
    <cellStyle name="Normal 5 3 2" xfId="349" xr:uid="{7E8F7933-2D94-4F49-A3D5-29813D8451AD}"/>
    <cellStyle name="Normal 5 3 2 2" xfId="350" xr:uid="{06BAB439-0A57-4FD4-9646-DA7EAB7CDA96}"/>
    <cellStyle name="Normal 5 3 2 2 2" xfId="634" xr:uid="{80983CB7-BC7E-424B-8865-58273BB1592D}"/>
    <cellStyle name="Normal 5 3 2 2_MONC Jan19" xfId="1235" xr:uid="{38E174D7-8698-4032-B5F9-0795DEC41B31}"/>
    <cellStyle name="Normal 5 3 2 3" xfId="633" xr:uid="{8F224DF7-4A4B-4A1C-BCFC-C76C66D832AE}"/>
    <cellStyle name="Normal 5 3 2_2011 07 28 Execution Report for Vossloh" xfId="351" xr:uid="{D55CCA80-B635-4997-A759-D0EE7515ED6E}"/>
    <cellStyle name="Normal 5 3 3" xfId="352" xr:uid="{A977BA6A-BDBE-441E-AC8F-352180318DF6}"/>
    <cellStyle name="Normal 5 3 3 2" xfId="635" xr:uid="{0C37FF79-CA68-4219-AF07-FC5B726BA508}"/>
    <cellStyle name="Normal 5 3 3_MONC Jan19" xfId="1236" xr:uid="{2E1F5CCC-0F3D-4A0B-9091-405524857AD8}"/>
    <cellStyle name="Normal 5 3 4" xfId="632" xr:uid="{A97D6D9C-C740-4725-B1A4-AEB1830C251D}"/>
    <cellStyle name="Normal 5 3_2011 07 28 Execution Report for Vossloh" xfId="353" xr:uid="{3597CE7E-B6AE-45CE-AEEB-1FE2802805DB}"/>
    <cellStyle name="Normal 5 4" xfId="354" xr:uid="{467E3ADF-7FFA-47E1-B8B8-F3B9ED53D5CE}"/>
    <cellStyle name="Normal 5 4 2" xfId="355" xr:uid="{8C69D593-851E-42B1-86AC-8369C03F896C}"/>
    <cellStyle name="Normal 5 4 2 2" xfId="637" xr:uid="{FFA9A463-932C-41D2-8A25-C01407265F02}"/>
    <cellStyle name="Normal 5 4 2_MONC Jan19" xfId="1237" xr:uid="{240ADA55-DC62-4209-8BA4-F75F00264A78}"/>
    <cellStyle name="Normal 5 4 3" xfId="636" xr:uid="{290B07BE-A90A-411C-B117-73130770F275}"/>
    <cellStyle name="Normal 5 4_2011 07 28 Execution Report for Vossloh" xfId="356" xr:uid="{F331F903-BD51-444E-9103-AF3B4935F16D}"/>
    <cellStyle name="Normal 5 5" xfId="357" xr:uid="{935E126A-7025-4A6E-BEB7-8CD6FB9C80DA}"/>
    <cellStyle name="Normal 5 5 2" xfId="638" xr:uid="{70A6FDAA-5BDF-4172-99EC-A34BB02A6FE0}"/>
    <cellStyle name="Normal 5 5_MONC Jan19" xfId="1238" xr:uid="{A30AA70A-DA74-4696-92AA-2305F2CD58A3}"/>
    <cellStyle name="Normal 5 6" xfId="556" xr:uid="{29BA4317-2B64-439C-8653-5B30E1F9B03E}"/>
    <cellStyle name="Normal 5 7" xfId="743" xr:uid="{9F145366-D225-4ECC-8D74-7B5ADE76D41F}"/>
    <cellStyle name="Normal 5 7 2" xfId="1305" xr:uid="{7D7C2F26-ECD4-4DAA-9ADC-136CF6870C25}"/>
    <cellStyle name="Normal 5 8" xfId="914" xr:uid="{59F14B93-FB01-47A8-AA8C-885EF7C3702F}"/>
    <cellStyle name="Normal 5 9" xfId="747" xr:uid="{A403CC3D-7158-4BDE-9A6C-B41379CA4C5C}"/>
    <cellStyle name="Normal 5_2011 07 28 Execution Report for Vossloh" xfId="358" xr:uid="{51CB7109-A189-4377-8AEB-64F9E4A7C6A4}"/>
    <cellStyle name="Normal 6" xfId="3" xr:uid="{FA1F9679-DEEE-4A51-9536-D931A13B6E3C}"/>
    <cellStyle name="Normal 6 2" xfId="109" xr:uid="{A4162257-3769-4A5E-911F-642F29571E71}"/>
    <cellStyle name="Normal 6 2 2" xfId="237" xr:uid="{0CD89506-7D25-4115-BBF5-33EC6ACA3C92}"/>
    <cellStyle name="Normal 6 2 2 2" xfId="359" xr:uid="{C6D4E807-CFD4-42BE-B7EB-C4BA180CF347}"/>
    <cellStyle name="Normal 6 2 2 2 2" xfId="360" xr:uid="{97641A03-9A41-4B87-95A3-7D178A691910}"/>
    <cellStyle name="Normal 6 2 2 2 2 2" xfId="643" xr:uid="{A224205F-3040-4EF5-AB32-19BA648B5135}"/>
    <cellStyle name="Normal 6 2 2 2 2_MONC Jan19" xfId="1239" xr:uid="{87D169E6-5952-4FC4-AB52-47AC2E70D238}"/>
    <cellStyle name="Normal 6 2 2 2 3" xfId="642" xr:uid="{BABB7B5D-8451-481F-AF20-7B2A7E27AC45}"/>
    <cellStyle name="Normal 6 2 2 2_2011 07 28 Execution Report for Vossloh" xfId="361" xr:uid="{BD295D6A-53A2-4218-A5B7-E1D57448ABEF}"/>
    <cellStyle name="Normal 6 2 2 3" xfId="362" xr:uid="{A417EB21-C5F1-4C43-9AC5-9284C8608DA0}"/>
    <cellStyle name="Normal 6 2 2 3 2" xfId="644" xr:uid="{D1B86CC6-6964-4C18-9B1A-6BD0C7473949}"/>
    <cellStyle name="Normal 6 2 2 3_MONC Jan19" xfId="1240" xr:uid="{0B1A3693-CE8A-49FD-9600-6E778C8BCD69}"/>
    <cellStyle name="Normal 6 2 2 4" xfId="641" xr:uid="{6E1F0CD7-2F43-4920-939C-4208E084A2CE}"/>
    <cellStyle name="Normal 6 2 2_2011 07 28 Execution Report for Vossloh" xfId="363" xr:uid="{4B1E7965-8E7A-4269-A833-D6EEF8CDF3B2}"/>
    <cellStyle name="Normal 6 2 3" xfId="364" xr:uid="{0E5C992D-3D27-4B2A-BF56-B976EF4133E0}"/>
    <cellStyle name="Normal 6 2 3 2" xfId="365" xr:uid="{DA52F632-05A0-4521-8E54-D0DC30188DAD}"/>
    <cellStyle name="Normal 6 2 3 2 2" xfId="646" xr:uid="{5BDCF01D-9C22-4065-A06B-89334B43CF4B}"/>
    <cellStyle name="Normal 6 2 3 2_MONC Jan19" xfId="1241" xr:uid="{FE12170F-34E8-4670-9528-49FB524534DF}"/>
    <cellStyle name="Normal 6 2 3 3" xfId="645" xr:uid="{67D9CA34-234E-499B-86C2-71FB88CA4C84}"/>
    <cellStyle name="Normal 6 2 3_2011 07 28 Execution Report for Vossloh" xfId="366" xr:uid="{40BAB48F-FDA7-40D5-84FB-07D82E67EDB8}"/>
    <cellStyle name="Normal 6 2 4" xfId="367" xr:uid="{C89D3A1A-BA5D-4B10-BBBE-95169DF02933}"/>
    <cellStyle name="Normal 6 2 4 2" xfId="647" xr:uid="{94E8B537-1940-464B-88E8-C1BB91834F0F}"/>
    <cellStyle name="Normal 6 2 4_MONC Jan19" xfId="1242" xr:uid="{48B72E55-4973-44ED-847C-61EC9A1EBD21}"/>
    <cellStyle name="Normal 6 2 5" xfId="640" xr:uid="{2EFBD61F-E753-44F8-96F1-94420723E0FA}"/>
    <cellStyle name="Normal 6 2 6" xfId="838" xr:uid="{C03AD8F9-9FD1-439D-9BF0-696650505813}"/>
    <cellStyle name="Normal 6 2 7" xfId="1148" xr:uid="{3BED46BC-311A-477F-8B41-6F0A658C8728}"/>
    <cellStyle name="Normal 6 2 8" xfId="1154" xr:uid="{599EC4FD-826C-41CB-A701-41749A5F4E62}"/>
    <cellStyle name="Normal 6 2_2011 07 28 Execution Report for Vossloh" xfId="368" xr:uid="{A8D49A30-B744-41EF-BBAC-5BC8E4C4A900}"/>
    <cellStyle name="Normal 6 3" xfId="230" xr:uid="{F25CE526-FAC6-4FF1-BE99-5727F19C514A}"/>
    <cellStyle name="Normal 6 3 2" xfId="369" xr:uid="{41EB16F2-16D8-485D-8710-9F4A1B5C7EE4}"/>
    <cellStyle name="Normal 6 3 2 2" xfId="370" xr:uid="{027A258E-B660-461A-9D14-1386BDFD16ED}"/>
    <cellStyle name="Normal 6 3 2 2 2" xfId="650" xr:uid="{7E652AE3-F529-44B8-B041-5237E1696384}"/>
    <cellStyle name="Normal 6 3 2 2_MONC Jan19" xfId="1243" xr:uid="{B9CA7C8C-3BB1-4C9B-963E-7EEE909ECE72}"/>
    <cellStyle name="Normal 6 3 2 3" xfId="649" xr:uid="{01560B7F-F484-4C95-944D-F8486F335046}"/>
    <cellStyle name="Normal 6 3 2_2011 07 28 Execution Report for Vossloh" xfId="371" xr:uid="{7DE1A419-F30F-4ADD-BEF0-765426004259}"/>
    <cellStyle name="Normal 6 3 3" xfId="372" xr:uid="{D4ABB79C-9A4B-47CC-A1DB-463E0ED34EC4}"/>
    <cellStyle name="Normal 6 3 3 2" xfId="651" xr:uid="{8ACD99F0-CF52-40D9-AA0B-01CC0A639467}"/>
    <cellStyle name="Normal 6 3 3_MONC Jan19" xfId="1244" xr:uid="{468AB37F-8D5B-4EAF-A652-F424A254C7EC}"/>
    <cellStyle name="Normal 6 3 4" xfId="648" xr:uid="{6422C5DE-FE9C-4F28-9C30-2C91EBE74693}"/>
    <cellStyle name="Normal 6 3_2011 07 28 Execution Report for Vossloh" xfId="373" xr:uid="{4B9B5059-1378-419C-9000-95EE50E150C1}"/>
    <cellStyle name="Normal 6 4" xfId="374" xr:uid="{1E31260D-F7C9-420A-A481-1C4A7578E983}"/>
    <cellStyle name="Normal 6 4 2" xfId="375" xr:uid="{C58DBEEA-DC92-45CC-B91F-F1C5DE7098C2}"/>
    <cellStyle name="Normal 6 4 2 2" xfId="653" xr:uid="{D14BF351-253E-429A-A204-51C9B7B86F5C}"/>
    <cellStyle name="Normal 6 4 2_MONC Jan19" xfId="1245" xr:uid="{569F27FC-C99C-4226-9FAB-8828A7E5D7A7}"/>
    <cellStyle name="Normal 6 4 3" xfId="652" xr:uid="{155F537E-9315-46D9-A2D7-542B1AA0506F}"/>
    <cellStyle name="Normal 6 4_2011 07 28 Execution Report for Vossloh" xfId="376" xr:uid="{AF364761-F85A-42E6-9040-B012974C3544}"/>
    <cellStyle name="Normal 6 5" xfId="377" xr:uid="{AA16031D-5F53-4EBC-9B68-572DC1CF6413}"/>
    <cellStyle name="Normal 6 5 2" xfId="654" xr:uid="{51E2BBE5-DAE5-4C08-977B-950FDCCE23A5}"/>
    <cellStyle name="Normal 6 5_MONC Jan19" xfId="1246" xr:uid="{DAADE703-03B1-4C77-B26D-9A95505D305D}"/>
    <cellStyle name="Normal 6 6" xfId="639" xr:uid="{673177CE-E2DA-4354-88C6-4D2BA0446086}"/>
    <cellStyle name="Normal 6 7" xfId="748" xr:uid="{E6A072D6-EA0F-48F2-8AF2-754BEDD09434}"/>
    <cellStyle name="Normal 6 7 2" xfId="1306" xr:uid="{D464CBF0-E0F0-4C71-83B5-3FFB71019718}"/>
    <cellStyle name="Normal 6 8" xfId="1138" xr:uid="{EAF45567-AA76-418E-B8E8-B34F6F5BD9D4}"/>
    <cellStyle name="Normal 6 9" xfId="1144" xr:uid="{916520EB-12AB-4B68-A4EC-CD159CD0E3C2}"/>
    <cellStyle name="Normal 6_2011 07 28 Execution Report for Vossloh" xfId="378" xr:uid="{1DC77598-D8C7-43B8-AD91-00D6AA2F0154}"/>
    <cellStyle name="Normal 7" xfId="68" xr:uid="{B5BFD5B0-A815-4967-B417-50EE4A3779C3}"/>
    <cellStyle name="Normal 7 10" xfId="166" xr:uid="{B91C37B8-16D3-4B79-8115-B18A9B53E68B}"/>
    <cellStyle name="Normal 7 2" xfId="167" xr:uid="{440D83E7-D0E4-476F-852D-2C75D3CFC1E8}"/>
    <cellStyle name="Normal 7 2 2" xfId="239" xr:uid="{222A22CD-3EE9-4A9F-96EB-6B621D34227B}"/>
    <cellStyle name="Normal 7 2 2 2" xfId="379" xr:uid="{259D6273-8A6B-4E64-8D57-8ADC61412153}"/>
    <cellStyle name="Normal 7 2 2 2 2" xfId="380" xr:uid="{0F2751B3-CFD9-4715-9EC2-20B1CC5B35BC}"/>
    <cellStyle name="Normal 7 2 2 2 2 2" xfId="659" xr:uid="{ECD60E5C-763A-42CE-8DEB-3C3D5FE32EA3}"/>
    <cellStyle name="Normal 7 2 2 2 2_MONC Jan19" xfId="1247" xr:uid="{D9524F4E-56EA-424D-B2B2-CC80B46EBE52}"/>
    <cellStyle name="Normal 7 2 2 2 3" xfId="658" xr:uid="{68B0286A-C7C5-4A3C-9B9D-0EF428F8F080}"/>
    <cellStyle name="Normal 7 2 2 2_2011 07 28 Execution Report for Vossloh" xfId="381" xr:uid="{86C0A7C5-4CC3-4246-B355-B93615E662D5}"/>
    <cellStyle name="Normal 7 2 2 3" xfId="382" xr:uid="{A89A8168-8537-40B5-AD8B-320ED3EDF0EA}"/>
    <cellStyle name="Normal 7 2 2 3 2" xfId="660" xr:uid="{3CE775B9-6874-4220-AE5D-9240476EBCF7}"/>
    <cellStyle name="Normal 7 2 2 3_MONC Jan19" xfId="1248" xr:uid="{C2CA4B18-9AAE-4840-8263-B04713FC1F94}"/>
    <cellStyle name="Normal 7 2 2 4" xfId="657" xr:uid="{62945634-C17D-4878-B615-E41CE513D849}"/>
    <cellStyle name="Normal 7 2 2_2011 07 28 Execution Report for Vossloh" xfId="383" xr:uid="{ABDFF256-6EAC-4906-9BAF-3D082C5FAACC}"/>
    <cellStyle name="Normal 7 2 3" xfId="384" xr:uid="{BA81E5B2-D36E-4183-9393-77E630434F41}"/>
    <cellStyle name="Normal 7 2 3 2" xfId="385" xr:uid="{2B3FAF1E-5B48-4E5F-8FBE-663FDA5E4B0C}"/>
    <cellStyle name="Normal 7 2 3 2 2" xfId="662" xr:uid="{BE335F91-6C52-4838-B405-97B2E6990EE9}"/>
    <cellStyle name="Normal 7 2 3 2_MONC Jan19" xfId="1249" xr:uid="{D39AF1F7-9E87-4041-94AA-95926845F87B}"/>
    <cellStyle name="Normal 7 2 3 3" xfId="661" xr:uid="{C16A9211-CDD4-4093-A0D7-062812DFBC77}"/>
    <cellStyle name="Normal 7 2 3_2011 07 28 Execution Report for Vossloh" xfId="386" xr:uid="{5B914CE7-82C9-4AD2-AC8E-B79144878C37}"/>
    <cellStyle name="Normal 7 2 4" xfId="387" xr:uid="{C7126841-E0FA-4B67-A3AC-C97556CE4CC4}"/>
    <cellStyle name="Normal 7 2 4 2" xfId="663" xr:uid="{3D2860DA-55D3-4F94-B484-E04636C472E2}"/>
    <cellStyle name="Normal 7 2 4_MONC Jan19" xfId="1250" xr:uid="{3D0181AE-8E03-41AD-958D-37CEDF94B507}"/>
    <cellStyle name="Normal 7 2 5" xfId="656" xr:uid="{52AE32D4-C163-42F7-BAA3-47C70A17B895}"/>
    <cellStyle name="Normal 7 2 6" xfId="852" xr:uid="{38DBF042-1574-4866-B39F-03DFAC45EAE3}"/>
    <cellStyle name="Normal 7 2 7" xfId="1150" xr:uid="{C651B838-569B-410A-A7E4-43C74AF1F33F}"/>
    <cellStyle name="Normal 7 2 8" xfId="1151" xr:uid="{E38D82AA-2191-4851-872D-7983A7B2E685}"/>
    <cellStyle name="Normal 7 2_2011 07 28 Execution Report for Vossloh" xfId="388" xr:uid="{7B0AF656-B8F7-48F5-A106-F830133338CF}"/>
    <cellStyle name="Normal 7 3" xfId="238" xr:uid="{CB6DA767-DA14-41E9-8BBD-3341C6294DEA}"/>
    <cellStyle name="Normal 7 3 2" xfId="389" xr:uid="{A8BDE589-EF8C-4F5F-AC5B-9D1BE4B1FC99}"/>
    <cellStyle name="Normal 7 3 2 2" xfId="390" xr:uid="{0B20ECA9-E0D2-4B0E-B290-28F710D657CA}"/>
    <cellStyle name="Normal 7 3 2 2 2" xfId="666" xr:uid="{C71D8824-A1DD-458B-B951-C4056F8B67E3}"/>
    <cellStyle name="Normal 7 3 2 2_MONC Jan19" xfId="1251" xr:uid="{6E0ABB89-8097-4C23-B660-3996FE06DCF4}"/>
    <cellStyle name="Normal 7 3 2 3" xfId="665" xr:uid="{7ED195CA-F806-404B-BEEA-1B1BBD5906FE}"/>
    <cellStyle name="Normal 7 3 2_2011 07 28 Execution Report for Vossloh" xfId="391" xr:uid="{A9CBC665-558A-46A9-BA52-76A426056C92}"/>
    <cellStyle name="Normal 7 3 3" xfId="392" xr:uid="{FD7C59B8-3DA7-4173-A061-035B1F5BAA45}"/>
    <cellStyle name="Normal 7 3 3 2" xfId="667" xr:uid="{E182AB2B-3495-4A9D-AEAF-E3E07F25B955}"/>
    <cellStyle name="Normal 7 3 3_MONC Jan19" xfId="1252" xr:uid="{E6F0F760-E33C-4ADF-BFF0-28C86A390B2B}"/>
    <cellStyle name="Normal 7 3 4" xfId="664" xr:uid="{CE0C7E68-1F01-45D4-A36D-C404879AB8AD}"/>
    <cellStyle name="Normal 7 3_2011 07 28 Execution Report for Vossloh" xfId="393" xr:uid="{7C8D236E-0004-493F-992E-322039F65316}"/>
    <cellStyle name="Normal 7 4" xfId="394" xr:uid="{44EFD1E2-92C4-4996-8770-DA599C0FE7B5}"/>
    <cellStyle name="Normal 7 4 2" xfId="395" xr:uid="{0A0437A8-3305-447B-905E-E342A492699A}"/>
    <cellStyle name="Normal 7 4 2 2" xfId="669" xr:uid="{ECDAEA8D-7DBA-43A3-9102-177EE3F9D623}"/>
    <cellStyle name="Normal 7 4 2_MONC Jan19" xfId="1253" xr:uid="{F7537583-DB4B-49D3-930C-8C79C0C1A9B5}"/>
    <cellStyle name="Normal 7 4 3" xfId="668" xr:uid="{9F0C1075-FD90-4F79-8DCA-CEB9087AD85D}"/>
    <cellStyle name="Normal 7 4_2011 07 28 Execution Report for Vossloh" xfId="396" xr:uid="{1D59B1D8-1E83-4CA0-98E7-93250513DDAA}"/>
    <cellStyle name="Normal 7 5" xfId="397" xr:uid="{FFE6899C-5FED-4D5D-929A-580C7DE17BA5}"/>
    <cellStyle name="Normal 7 5 2" xfId="670" xr:uid="{9115A30A-EFCB-487C-8BF7-8DB0FD3FCB54}"/>
    <cellStyle name="Normal 7 5_MONC Jan19" xfId="1254" xr:uid="{9F907C8A-8A97-4D2B-942B-186287EDFDE7}"/>
    <cellStyle name="Normal 7 6" xfId="655" xr:uid="{712D1707-C005-4532-9F7A-D86934341CA1}"/>
    <cellStyle name="Normal 7 7" xfId="761" xr:uid="{7B787EA8-7B5F-46D2-AED0-39ADCF81BEE7}"/>
    <cellStyle name="Normal 7 7 2" xfId="1307" xr:uid="{4AD270D9-7543-4C02-BDED-88FF06D2F34C}"/>
    <cellStyle name="Normal 7 8" xfId="1139" xr:uid="{372F8EAC-FA91-4DE2-861B-25C0D6011D8B}"/>
    <cellStyle name="Normal 7 9" xfId="1149" xr:uid="{24797BBB-561C-4B63-B498-C23155DB055E}"/>
    <cellStyle name="Normal 7_2011 07 28 Execution Report for Vossloh" xfId="398" xr:uid="{E48A77B2-EB4A-4187-BD95-46AB04CC1DF4}"/>
    <cellStyle name="Normal 8" xfId="127" xr:uid="{1892CB6B-3DA1-4C55-B5A8-ADB1EDE5A234}"/>
    <cellStyle name="Normal 8 10" xfId="168" xr:uid="{FECA7F40-DFAE-4956-946D-DD49447FC387}"/>
    <cellStyle name="Normal 8 2" xfId="169" xr:uid="{9B199585-6CA4-400F-8E43-47AAE031F4FB}"/>
    <cellStyle name="Normal 8 2 2" xfId="241" xr:uid="{20355686-5D41-4698-BBFD-89F9CB2EB164}"/>
    <cellStyle name="Normal 8 2 2 2" xfId="399" xr:uid="{319931B8-B47D-4F17-A1FB-0A71EB121FA3}"/>
    <cellStyle name="Normal 8 2 2 2 2" xfId="400" xr:uid="{453B7852-D0A5-4903-B77F-CF61B79EC736}"/>
    <cellStyle name="Normal 8 2 2 2 2 2" xfId="675" xr:uid="{2BAE686F-912C-461A-A3E4-D4409F96873F}"/>
    <cellStyle name="Normal 8 2 2 2 2_MONC Jan19" xfId="1255" xr:uid="{3E418DD7-F84E-4896-BDB8-147ACB486F62}"/>
    <cellStyle name="Normal 8 2 2 2 3" xfId="674" xr:uid="{9CA1571F-A716-44E0-ABB6-1738A8D64686}"/>
    <cellStyle name="Normal 8 2 2 2_2011 07 28 Execution Report for Vossloh" xfId="401" xr:uid="{C437DA77-CC24-418B-933D-3D28DF58E0EF}"/>
    <cellStyle name="Normal 8 2 2 3" xfId="402" xr:uid="{BB47613C-3605-4675-945E-66A25FD52B1C}"/>
    <cellStyle name="Normal 8 2 2 3 2" xfId="676" xr:uid="{7CCDC8FA-E247-438A-BA01-F42E16666AA1}"/>
    <cellStyle name="Normal 8 2 2 3_MONC Jan19" xfId="1256" xr:uid="{BD9E1CCF-6852-48D2-870C-8E2C3FC07DD2}"/>
    <cellStyle name="Normal 8 2 2 4" xfId="673" xr:uid="{686766AF-BB36-42AD-B5D5-7025731071EE}"/>
    <cellStyle name="Normal 8 2 2_2011 07 28 Execution Report for Vossloh" xfId="403" xr:uid="{F5635691-E049-4C94-BAF6-8B9B90B6269A}"/>
    <cellStyle name="Normal 8 2 3" xfId="404" xr:uid="{2E247F06-AF69-4812-B6AF-382625428D49}"/>
    <cellStyle name="Normal 8 2 3 2" xfId="405" xr:uid="{41A9A5E6-5CD4-4FFA-923B-DC276888E605}"/>
    <cellStyle name="Normal 8 2 3 2 2" xfId="678" xr:uid="{B9661915-B99C-4B15-8626-A8B09305E7E3}"/>
    <cellStyle name="Normal 8 2 3 2_MONC Jan19" xfId="1257" xr:uid="{AE131A72-526E-4BBA-9317-1A0F516EDAEB}"/>
    <cellStyle name="Normal 8 2 3 3" xfId="677" xr:uid="{2B9DD4E6-BC78-41EC-A670-3B614B882313}"/>
    <cellStyle name="Normal 8 2 3_2011 07 28 Execution Report for Vossloh" xfId="406" xr:uid="{2826F6BC-14AA-47CC-92FC-5A43C808A9E3}"/>
    <cellStyle name="Normal 8 2 4" xfId="407" xr:uid="{FE0B364F-80D0-4F2D-8C53-8F17D166A957}"/>
    <cellStyle name="Normal 8 2 4 2" xfId="679" xr:uid="{4CF985DA-9CF9-4F03-8986-68BCF3FBAADE}"/>
    <cellStyle name="Normal 8 2 4_MONC Jan19" xfId="1258" xr:uid="{563E8590-52BD-45E9-9A5D-269A5F685E0F}"/>
    <cellStyle name="Normal 8 2 5" xfId="672" xr:uid="{212E7996-D1E6-46D3-AC3F-FF89590A51E3}"/>
    <cellStyle name="Normal 8 2 6" xfId="866" xr:uid="{6168A1A0-011A-4EF7-98D0-28AB2441446A}"/>
    <cellStyle name="Normal 8 2 7" xfId="1152" xr:uid="{BEE1D96A-6051-4A5F-806C-3E193BCEEBEB}"/>
    <cellStyle name="Normal 8 2 8" xfId="1159" xr:uid="{DCBDBEA6-5E7F-45D1-837D-630FF8CA45E0}"/>
    <cellStyle name="Normal 8 2_2011 07 28 Execution Report for Vossloh" xfId="408" xr:uid="{472F8D7F-9635-4DC6-81FA-391095126DF2}"/>
    <cellStyle name="Normal 8 3" xfId="240" xr:uid="{93B70BF6-387F-4632-B397-D478E72CC82E}"/>
    <cellStyle name="Normal 8 3 2" xfId="409" xr:uid="{1FD28677-98A1-4EBC-9331-8AE33CE574DA}"/>
    <cellStyle name="Normal 8 3 2 2" xfId="410" xr:uid="{B5D39419-28C5-4290-978C-92C2F787E4E2}"/>
    <cellStyle name="Normal 8 3 2 2 2" xfId="682" xr:uid="{9D91C028-69E3-4B30-8249-5870EAEF2F82}"/>
    <cellStyle name="Normal 8 3 2 2_MONC Jan19" xfId="1259" xr:uid="{11FF5EDC-FF31-4BEA-A0E3-BFF856ACD68D}"/>
    <cellStyle name="Normal 8 3 2 3" xfId="681" xr:uid="{9C483831-D3BB-480F-A54D-2C2DA2D66EDD}"/>
    <cellStyle name="Normal 8 3 2_2011 07 28 Execution Report for Vossloh" xfId="411" xr:uid="{9AA75405-3FD6-4FEB-BB6F-7EC60C331494}"/>
    <cellStyle name="Normal 8 3 3" xfId="412" xr:uid="{F780CA61-4BD2-4DC0-A792-A943AFE6D269}"/>
    <cellStyle name="Normal 8 3 3 2" xfId="683" xr:uid="{F695BE8A-46A6-4D5D-B0C7-C815C0784138}"/>
    <cellStyle name="Normal 8 3 3_MONC Jan19" xfId="1260" xr:uid="{3661C241-DB00-429E-83D9-E2C187FB8362}"/>
    <cellStyle name="Normal 8 3 4" xfId="680" xr:uid="{8C74A7AB-42A7-4F39-AFB4-0E9C00EED0D3}"/>
    <cellStyle name="Normal 8 3_2011 07 28 Execution Report for Vossloh" xfId="413" xr:uid="{DC16B655-2498-417D-8A4B-3E2B6CF261E4}"/>
    <cellStyle name="Normal 8 4" xfId="414" xr:uid="{60612F58-EE86-41EE-B284-187513454DC6}"/>
    <cellStyle name="Normal 8 4 2" xfId="415" xr:uid="{EAA07DB4-67CE-4279-95A1-94F1D74699C6}"/>
    <cellStyle name="Normal 8 4 2 2" xfId="685" xr:uid="{4C4ADA6F-5D67-4683-A05E-0605DC884698}"/>
    <cellStyle name="Normal 8 4 2_MONC Jan19" xfId="1261" xr:uid="{89B0CB2B-A31A-4B86-B647-D3379EFCA512}"/>
    <cellStyle name="Normal 8 4 3" xfId="684" xr:uid="{0EBC3B47-D171-4BDB-912D-832E37FE14B1}"/>
    <cellStyle name="Normal 8 4_2011 07 28 Execution Report for Vossloh" xfId="416" xr:uid="{C79C8852-DE6A-4758-83FF-DB9F403ECD02}"/>
    <cellStyle name="Normal 8 5" xfId="417" xr:uid="{D5F9A28E-E17F-414C-9B6E-EA2A38A5F35F}"/>
    <cellStyle name="Normal 8 5 2" xfId="686" xr:uid="{60449728-EEE5-4422-A554-35569C00D7FE}"/>
    <cellStyle name="Normal 8 5_MONC Jan19" xfId="1262" xr:uid="{2E777D8C-52BD-4D54-A526-86EABBEC8B3B}"/>
    <cellStyle name="Normal 8 6" xfId="671" xr:uid="{740554AD-AF48-48E7-9489-547A7BE68C18}"/>
    <cellStyle name="Normal 8 7" xfId="775" xr:uid="{445256A3-2853-4A75-AEA4-ACFE821DD7BC}"/>
    <cellStyle name="Normal 8 7 2" xfId="1317" xr:uid="{65BE23F5-6087-44B5-9DFA-E5CCC8157FBA}"/>
    <cellStyle name="Normal 8 8" xfId="1140" xr:uid="{16768AD2-0FF6-4FC2-872E-7ADBE7186967}"/>
    <cellStyle name="Normal 8 9" xfId="1163" xr:uid="{41C932DA-6385-4C2D-B250-BF726BA4237E}"/>
    <cellStyle name="Normal 8_2011 07 28 Execution Report for Vossloh" xfId="418" xr:uid="{95A3E603-39F2-4446-8BAC-5F7310DCC6B7}"/>
    <cellStyle name="Normal 9" xfId="170" xr:uid="{735E104D-693E-466E-909A-3112F9C4A45F}"/>
    <cellStyle name="Normal 9 2" xfId="242" xr:uid="{267E76FF-2220-43B9-8780-4BDDBAFAF3E5}"/>
    <cellStyle name="Normal 9 2 2" xfId="419" xr:uid="{2B88C166-606C-4EB1-ADF0-D06BE5E183D7}"/>
    <cellStyle name="Normal 9 2 2 2" xfId="420" xr:uid="{D487AC9A-30C8-43A5-8D7E-7446512ED647}"/>
    <cellStyle name="Normal 9 2 2 2 2" xfId="690" xr:uid="{50E98FD0-9002-41A1-9FE6-F485D8770675}"/>
    <cellStyle name="Normal 9 2 2 2_MONC Jan19" xfId="1263" xr:uid="{CC2D37EF-8AE5-4E31-ABB0-1A7EEF301B7A}"/>
    <cellStyle name="Normal 9 2 2 3" xfId="689" xr:uid="{B1BB8AB9-ED64-45EF-BF82-F4C7D901C48A}"/>
    <cellStyle name="Normal 9 2 2_2011 07 28 Execution Report for Vossloh" xfId="421" xr:uid="{381D8E41-3947-420F-B58B-3F4DAFEC95C7}"/>
    <cellStyle name="Normal 9 2 3" xfId="422" xr:uid="{7DC96457-1393-45D3-9094-6CB05BB90DC8}"/>
    <cellStyle name="Normal 9 2 3 2" xfId="691" xr:uid="{AEB37189-D545-475B-ABEB-0C7AF4C64A9F}"/>
    <cellStyle name="Normal 9 2 3_MONC Jan19" xfId="1264" xr:uid="{1B8938B7-B97A-4EE1-B33F-B52BB9121971}"/>
    <cellStyle name="Normal 9 2 4" xfId="688" xr:uid="{3F93E710-717B-47AC-8F04-E1DC79F7E317}"/>
    <cellStyle name="Normal 9 2_2011 07 28 Execution Report for Vossloh" xfId="423" xr:uid="{C1A4A175-EF69-49A2-99AD-442CDB576096}"/>
    <cellStyle name="Normal 9 3" xfId="424" xr:uid="{0E0BFF1F-5277-4815-B3A0-ACFEA2B1552D}"/>
    <cellStyle name="Normal 9 3 2" xfId="425" xr:uid="{BE3A628E-977E-4708-94D1-1970F739AAF4}"/>
    <cellStyle name="Normal 9 3 2 2" xfId="693" xr:uid="{A069570C-91AD-434E-8EB5-D41A9B5C5BE6}"/>
    <cellStyle name="Normal 9 3 2_MONC Jan19" xfId="1265" xr:uid="{C446A653-D01E-4BA0-AC33-8572CC87F404}"/>
    <cellStyle name="Normal 9 3 3" xfId="692" xr:uid="{AE14DAF4-C880-4FC7-9D6D-44A57298BF7E}"/>
    <cellStyle name="Normal 9 3_2011 07 28 Execution Report for Vossloh" xfId="426" xr:uid="{FB01744F-8A71-40D9-B3FE-0C0FAADAF413}"/>
    <cellStyle name="Normal 9 4" xfId="427" xr:uid="{67ABE1C0-ACB2-49CE-BAB5-0411CA49A532}"/>
    <cellStyle name="Normal 9 4 2" xfId="694" xr:uid="{0C847029-7071-4555-9820-945E2D7083BA}"/>
    <cellStyle name="Normal 9 4_MONC Jan19" xfId="1266" xr:uid="{92A3FB4B-846B-4787-B1FE-4055A1E75BE0}"/>
    <cellStyle name="Normal 9 5" xfId="687" xr:uid="{9A144373-EB9B-4BF2-AFC6-82A2EFFC8B8F}"/>
    <cellStyle name="Normal 9 6" xfId="789" xr:uid="{98629811-296D-4DD3-A63C-973F2EB88DC9}"/>
    <cellStyle name="Normal 9 7" xfId="1141" xr:uid="{06E81C46-85D6-4AA0-AB20-8D121BDB674B}"/>
    <cellStyle name="Normal 9 8" xfId="1155" xr:uid="{3E6C3E7E-FF34-4D48-998F-E5A3788FF9E5}"/>
    <cellStyle name="Normal 9_2011 07 28 Execution Report for Vossloh" xfId="428" xr:uid="{0898E776-EBD9-400A-B818-E4CF759F4B60}"/>
    <cellStyle name="Normalny 2" xfId="1308" xr:uid="{1761ACDD-2B9F-419F-B514-81D87DBB2903}"/>
    <cellStyle name="Normalny_Arkusz1" xfId="1309" xr:uid="{E1FADADC-6DCF-453A-A846-27B48DD3F1C1}"/>
    <cellStyle name="Note" xfId="37" builtinId="10" customBuiltin="1"/>
    <cellStyle name="Note 10" xfId="1011" xr:uid="{CFC2EA4D-1DE6-42A8-B264-74A5697F9B13}"/>
    <cellStyle name="Note 11" xfId="1025" xr:uid="{0CBEE9DB-0043-415A-AB4B-9A753C59E85C}"/>
    <cellStyle name="Note 12" xfId="1038" xr:uid="{DD92027D-5062-4A65-BCE3-A49274B512A0}"/>
    <cellStyle name="Note 13" xfId="1052" xr:uid="{A7AE2FA7-240E-4940-A12B-27E400E1717D}"/>
    <cellStyle name="Note 14" xfId="1066" xr:uid="{986452FE-D3D7-4CCC-BC64-DA8780080FF9}"/>
    <cellStyle name="Note 15" xfId="1080" xr:uid="{1F87BF91-3065-4FC3-BD23-151AC98DFB6A}"/>
    <cellStyle name="Note 16" xfId="1094" xr:uid="{9D348057-ACA3-4393-9485-9D9EE05DCF2D}"/>
    <cellStyle name="Note 17" xfId="1108" xr:uid="{A29631B4-4BC0-4E77-9114-3924129F8488}"/>
    <cellStyle name="Note 18" xfId="1122" xr:uid="{C257CA77-4984-42DE-97B0-ABF135F5C1A1}"/>
    <cellStyle name="Note 19" xfId="927" xr:uid="{9C4DC31D-C133-4F0A-8464-DB60F4FB2E18}"/>
    <cellStyle name="Note 2" xfId="110" xr:uid="{DDA4224D-0196-4705-B1A3-4B98DC7E5642}"/>
    <cellStyle name="Note 2 2" xfId="839" xr:uid="{0A99D4E9-2DB3-4EAC-AF48-EC3537388462}"/>
    <cellStyle name="Note 20" xfId="1352" xr:uid="{A42CE6A8-068A-4C33-958E-1DE56E20010A}"/>
    <cellStyle name="Note 21" xfId="196" xr:uid="{9F0C9865-2E2F-4B8C-A016-B2A03AB00EE0}"/>
    <cellStyle name="Note 3" xfId="762" xr:uid="{69B3A4D4-7048-449E-9335-0F729C25E33D}"/>
    <cellStyle name="Note 3 2" xfId="853" xr:uid="{E6F18BE3-4F34-4570-8D16-08F85AA83C8C}"/>
    <cellStyle name="Note 4" xfId="776" xr:uid="{1F238FF6-D92C-49CF-9F81-E588B8824436}"/>
    <cellStyle name="Note 4 2" xfId="867" xr:uid="{36523414-92D1-4D9B-804E-EF1F235FB7F3}"/>
    <cellStyle name="Note 5" xfId="790" xr:uid="{7ED2D0E8-0C48-4AE7-8758-09C56E292B56}"/>
    <cellStyle name="Note 6" xfId="943" xr:uid="{60BDD48D-B66E-4C4B-9012-65A578C48FEF}"/>
    <cellStyle name="Note 7" xfId="971" xr:uid="{8D7F02FA-6D43-4B2E-9088-6FDCC362EBC9}"/>
    <cellStyle name="Note 8" xfId="984" xr:uid="{396904DE-D278-4532-A82A-DF1FF92A3509}"/>
    <cellStyle name="Note 9" xfId="998" xr:uid="{A2642E11-CED4-42FF-B590-62250A532079}"/>
    <cellStyle name="Output" xfId="32" builtinId="21" customBuiltin="1"/>
    <cellStyle name="Output 2" xfId="938" xr:uid="{314BFE1B-07BE-4176-8209-CEB4BB4CBE65}"/>
    <cellStyle name="Output 2 2" xfId="1310" xr:uid="{70333B6F-A9C3-4DDB-985D-D8159987347B}"/>
    <cellStyle name="Output 3" xfId="922" xr:uid="{BDA12BD9-C944-4FDB-9C29-767EF89F93FE}"/>
    <cellStyle name="Output 4" xfId="191" xr:uid="{6B1D4EB6-3012-4BDD-8F56-8E45839E8B1F}"/>
    <cellStyle name="Percent" xfId="131" builtinId="5"/>
    <cellStyle name="Percent 10" xfId="171" xr:uid="{88214BFD-EE2E-47A0-A5C7-81BF2DE42220}"/>
    <cellStyle name="Percent 11" xfId="172" xr:uid="{32C2F04B-F57A-40C8-976F-32E1E5C7B765}"/>
    <cellStyle name="Percent 11 2" xfId="429" xr:uid="{A9CB6478-EC97-4424-A1D4-F6606F8BD12B}"/>
    <cellStyle name="Percent 11 2 2" xfId="430" xr:uid="{DE7D267E-A99E-4674-988F-07DD7EC5CBC7}"/>
    <cellStyle name="Percent 11 2 2 2" xfId="431" xr:uid="{2F8718C0-301A-416F-B9E8-8D8D91003BD1}"/>
    <cellStyle name="Percent 11 2 3" xfId="432" xr:uid="{C11CFAAC-C495-46E6-B4BB-DCDA8FBE27BF}"/>
    <cellStyle name="Percent 11 3" xfId="433" xr:uid="{7E8D38CC-55BC-4FFE-92DC-6E688E9F5910}"/>
    <cellStyle name="Percent 11 3 2" xfId="434" xr:uid="{D80B48F6-46D1-474B-814D-8CE03727F1B8}"/>
    <cellStyle name="Percent 11 4" xfId="435" xr:uid="{784A1F46-1C3A-4EA6-ABB3-6E549CDEC1D3}"/>
    <cellStyle name="Percent 12" xfId="436" xr:uid="{82F1CA96-90D4-4FFE-A258-500BE5A2125F}"/>
    <cellStyle name="Percent 13" xfId="437" xr:uid="{35F9DC25-2110-4BA7-9792-E8CBFC0051BF}"/>
    <cellStyle name="Percent 14" xfId="438" xr:uid="{7E02DDEA-F776-4297-98D3-61FE68A2D0DB}"/>
    <cellStyle name="Percent 15" xfId="439" xr:uid="{F69C56BF-A859-40E6-BC32-BD659026BC05}"/>
    <cellStyle name="Percent 16" xfId="549" xr:uid="{F63877BB-D567-4380-B424-7FF09ABAED21}"/>
    <cellStyle name="Percent 16 2" xfId="698" xr:uid="{E60E677B-BB46-4030-9700-D04C5414EDC5}"/>
    <cellStyle name="Percent 17" xfId="552" xr:uid="{887437F4-DD4C-46E3-BFEC-5872B5B9DBB8}"/>
    <cellStyle name="Percent 17 2" xfId="701" xr:uid="{27C848CA-F63D-4E4D-97BD-2F5F95FDB4A7}"/>
    <cellStyle name="Percent 18" xfId="712" xr:uid="{EA3EC1C2-8A21-4161-B483-663D1D98AFF1}"/>
    <cellStyle name="Percent 18 2" xfId="1186" xr:uid="{2D05DDE3-6571-45D0-B197-1DD14A851BCF}"/>
    <cellStyle name="Percent 19" xfId="1319" xr:uid="{F306F39F-3225-4072-85F6-6D9C3A2EF92B}"/>
    <cellStyle name="Percent 2" xfId="16" xr:uid="{EBF3319C-E5E6-45A5-A075-31EF432FF8AD}"/>
    <cellStyle name="Percent 2 2" xfId="24" xr:uid="{B562825E-29C9-4707-B3F4-D412FF44C481}"/>
    <cellStyle name="Percent 2 2 2" xfId="111" xr:uid="{C4CFDB31-9FC4-424E-AB62-FE324C9481A9}"/>
    <cellStyle name="Percent 2 2 2 2" xfId="441" xr:uid="{28386882-2302-4B52-ADF2-8DA6A70F71F5}"/>
    <cellStyle name="Percent 2 2 2 2 2" xfId="442" xr:uid="{004B0F96-8423-4B54-9840-B9373345058E}"/>
    <cellStyle name="Percent 2 2 2 3" xfId="443" xr:uid="{1B452F3C-B5BF-4B5B-AA81-B97FFD4A4391}"/>
    <cellStyle name="Percent 2 2 2 4" xfId="440" xr:uid="{2BDD5348-92F7-4FF9-87DD-B6138F7E9363}"/>
    <cellStyle name="Percent 2 2 3" xfId="112" xr:uid="{9D880EBB-2B3B-4E2A-A1AD-FA702A405489}"/>
    <cellStyle name="Percent 2 2 3 2" xfId="445" xr:uid="{1564AECA-DD3B-4B29-821C-529A01637A52}"/>
    <cellStyle name="Percent 2 2 3 3" xfId="444" xr:uid="{5C9AE6E5-EF33-4830-ABC5-95F9B59718CB}"/>
    <cellStyle name="Percent 2 2 4" xfId="446" xr:uid="{EE4C940F-20F4-4631-AA59-32BA5F3678BD}"/>
    <cellStyle name="Percent 2 2 5" xfId="1311" xr:uid="{EEBB7BA7-B554-4CDD-865D-C9CE06B4BC56}"/>
    <cellStyle name="Percent 2 2 6" xfId="173" xr:uid="{5C1E25A2-2E04-49E6-B9DB-1EF5F03D2B4A}"/>
    <cellStyle name="Percent 2 3" xfId="113" xr:uid="{BE27A16A-EC69-49C6-93AB-006FBE1E553A}"/>
    <cellStyle name="Percent 2 3 2" xfId="448" xr:uid="{BF4155EE-4D78-45A7-A5CC-73E7C37D5A28}"/>
    <cellStyle name="Percent 2 3 2 2" xfId="449" xr:uid="{49C109DB-0876-43CB-8692-CA7A833BA401}"/>
    <cellStyle name="Percent 2 3 3" xfId="450" xr:uid="{A6C78058-908B-4A86-968B-D788A1AED527}"/>
    <cellStyle name="Percent 2 3 4" xfId="705" xr:uid="{0D3DC8A8-422E-443A-9632-4DFA6DD7AD0B}"/>
    <cellStyle name="Percent 2 3 5" xfId="447" xr:uid="{DDDC0897-D1CD-4D06-B507-E7A5AB56BFCF}"/>
    <cellStyle name="Percent 2 4" xfId="114" xr:uid="{8AD1978B-B00F-454D-94F0-0E14C8091A6D}"/>
    <cellStyle name="Percent 2 4 2" xfId="452" xr:uid="{F65EAEBB-5FB0-47C9-B6BB-2C0B063EB7F0}"/>
    <cellStyle name="Percent 2 4 3" xfId="451" xr:uid="{D076A916-E046-4675-A944-6844A7451956}"/>
    <cellStyle name="Percent 2 5" xfId="453" xr:uid="{B434091D-F138-4E3A-81CC-EEA9064497ED}"/>
    <cellStyle name="Percent 2 6" xfId="695" xr:uid="{A13E70E5-9718-47A0-B9F7-2273AC28011E}"/>
    <cellStyle name="Percent 2 7" xfId="718" xr:uid="{E5B676B6-5A80-4EF5-B1B7-1C318E4E85D4}"/>
    <cellStyle name="Percent 20" xfId="1322" xr:uid="{B4DB44E8-9004-4784-AA7F-7BCA3BC3E0C9}"/>
    <cellStyle name="Percent 21" xfId="1326" xr:uid="{92F3E3AB-5981-4FA6-910D-0D699C45669F}"/>
    <cellStyle name="Percent 22" xfId="1329" xr:uid="{6ECD03F5-4F4D-4EA2-A4EA-F32590860A74}"/>
    <cellStyle name="Percent 23" xfId="1331" xr:uid="{2092ACBE-B2FE-4DC3-A04C-97AE0D05B623}"/>
    <cellStyle name="Percent 24" xfId="1334" xr:uid="{9E4A4929-D620-45D8-80B0-08EB0F8E628A}"/>
    <cellStyle name="Percent 25" xfId="1365" xr:uid="{58952A2D-E73D-44BF-8C6F-E5A9F3D532FF}"/>
    <cellStyle name="Percent 3" xfId="17" xr:uid="{8DF43381-B4EA-4123-9B6C-5451E2231A32}"/>
    <cellStyle name="Percent 3 2" xfId="115" xr:uid="{F9992FCA-EF89-4D22-8AFD-1F117BBE089E}"/>
    <cellStyle name="Percent 3 2 2" xfId="454" xr:uid="{121C7201-80AD-4E99-A7B0-D52541EFF45F}"/>
    <cellStyle name="Percent 3 2 2 2" xfId="455" xr:uid="{73A6C65D-D7D7-4BF7-B7B5-F1CF0220A0BF}"/>
    <cellStyle name="Percent 3 2 2 2 2" xfId="456" xr:uid="{FBD2BB16-4F48-4EBE-A14E-B105F778926D}"/>
    <cellStyle name="Percent 3 2 2 3" xfId="457" xr:uid="{4460B17D-A0E1-4E3E-B605-4505E83AA8ED}"/>
    <cellStyle name="Percent 3 2 3" xfId="458" xr:uid="{8AE1A88D-266E-4FCC-87D9-8E0C3324BB35}"/>
    <cellStyle name="Percent 3 2 3 2" xfId="459" xr:uid="{EB52DA2B-0422-4976-88CE-1F22FF8B799E}"/>
    <cellStyle name="Percent 3 2 4" xfId="460" xr:uid="{A997DFDF-39A4-429B-9C63-8A4FD42139F9}"/>
    <cellStyle name="Percent 3 2 5" xfId="174" xr:uid="{508E1689-B531-4E23-8B28-9C1D03D0173C}"/>
    <cellStyle name="Percent 3 3" xfId="225" xr:uid="{EF8C9C29-889F-463C-BBF2-CDEDFA79E58E}"/>
    <cellStyle name="Percent 3 3 2" xfId="462" xr:uid="{B0067873-8A7A-4FDF-8B12-ADB7C154CA33}"/>
    <cellStyle name="Percent 3 3 2 2" xfId="463" xr:uid="{095217B2-F066-4B89-8B9D-3C019022A653}"/>
    <cellStyle name="Percent 3 3 3" xfId="464" xr:uid="{F05705A5-10B3-465C-B9A3-207248BE1809}"/>
    <cellStyle name="Percent 3 3 4" xfId="706" xr:uid="{F80D1B5B-354A-4540-B814-893E8D6807D6}"/>
    <cellStyle name="Percent 3 3 5" xfId="461" xr:uid="{AB042510-63AF-4C12-B45D-E3C0FD1B03B9}"/>
    <cellStyle name="Percent 3 4" xfId="465" xr:uid="{EEDFBCDB-A29D-47E6-AF8D-FA13493C6614}"/>
    <cellStyle name="Percent 3 4 2" xfId="466" xr:uid="{A84C2ABE-D342-48C5-B6F9-46D753BA2805}"/>
    <cellStyle name="Percent 3 5" xfId="467" xr:uid="{9FA0B8EA-7DBF-4C6B-9785-C78C4212703B}"/>
    <cellStyle name="Percent 3 6" xfId="806" xr:uid="{78A8C051-12F8-4A80-BF00-75603EF3A723}"/>
    <cellStyle name="Percent 4" xfId="18" xr:uid="{DD73D725-ECAB-416B-B354-06FCCF73AE25}"/>
    <cellStyle name="Percent 4 2" xfId="175" xr:uid="{48EC3491-CE76-4684-8DDF-762B4209262D}"/>
    <cellStyle name="Percent 4 2 2" xfId="468" xr:uid="{C6E02F7D-5DB1-452F-9522-8B5C8B4897CC}"/>
    <cellStyle name="Percent 4 2 2 2" xfId="469" xr:uid="{5C53792B-3BD3-4487-98E8-7F485B30CC46}"/>
    <cellStyle name="Percent 4 2 2 2 2" xfId="470" xr:uid="{AB6DD4A9-5839-4446-B516-BFA8B30EAE6F}"/>
    <cellStyle name="Percent 4 2 2 3" xfId="471" xr:uid="{71E7C52E-8B9B-40F3-9605-CE93BF96F0F2}"/>
    <cellStyle name="Percent 4 2 3" xfId="472" xr:uid="{75DD4CB9-B6FB-48F1-8257-9F1E5F2BF489}"/>
    <cellStyle name="Percent 4 2 3 2" xfId="473" xr:uid="{0DD6A82D-1018-47E3-8FC6-906B92F68339}"/>
    <cellStyle name="Percent 4 2 4" xfId="474" xr:uid="{49F5E46E-3543-4BDF-BD1B-A116B66C63B6}"/>
    <cellStyle name="Percent 4 3" xfId="227" xr:uid="{4A1405A2-4AD1-49D4-8084-5BC1E0EE5885}"/>
    <cellStyle name="Percent 4 3 2" xfId="476" xr:uid="{51B32CDF-AB79-4A57-A77F-B5AB98F9CB49}"/>
    <cellStyle name="Percent 4 3 2 2" xfId="477" xr:uid="{E136D46D-C76D-4F5D-A6E5-23F7B1273037}"/>
    <cellStyle name="Percent 4 3 3" xfId="478" xr:uid="{580685BA-366F-4CB1-83F6-779679A1C6F9}"/>
    <cellStyle name="Percent 4 3 4" xfId="707" xr:uid="{35E782ED-070C-4B4E-AC82-ED90F85056E7}"/>
    <cellStyle name="Percent 4 3 5" xfId="475" xr:uid="{645B53CA-A9F0-4E15-9A8D-E4BF9D3104C6}"/>
    <cellStyle name="Percent 4 4" xfId="479" xr:uid="{520F4124-6E0B-420B-8640-C36D30C5A070}"/>
    <cellStyle name="Percent 4 4 2" xfId="480" xr:uid="{7DDF74BC-6862-4E25-9788-D3C25F3C49FC}"/>
    <cellStyle name="Percent 4 5" xfId="481" xr:uid="{D4F68504-F054-4C1E-B753-A6F6A393FB7A}"/>
    <cellStyle name="Percent 4 6" xfId="884" xr:uid="{1996F02E-0197-43D2-9E07-DCB669E1BBF4}"/>
    <cellStyle name="Percent 4 7" xfId="155" xr:uid="{CC263B5C-EDC9-42E4-A238-864BE82C3AD4}"/>
    <cellStyle name="Percent 5" xfId="15" xr:uid="{1BBF8A8A-6429-450A-984B-00CBF0C351E8}"/>
    <cellStyle name="Percent 5 2" xfId="176" xr:uid="{C87DC203-CBDE-461F-BDE5-6D160D05C965}"/>
    <cellStyle name="Percent 5 2 2" xfId="482" xr:uid="{24BB7FA6-F9FC-435B-877B-3CB25F2584E3}"/>
    <cellStyle name="Percent 5 2 2 2" xfId="483" xr:uid="{35C18D8B-55DA-49D8-9D42-6EA3C01F1689}"/>
    <cellStyle name="Percent 5 2 2 2 2" xfId="484" xr:uid="{D99620E7-810D-4357-857D-AC087BB7DB46}"/>
    <cellStyle name="Percent 5 2 2 3" xfId="485" xr:uid="{1AB4392F-5B10-4546-9338-19A776B5538B}"/>
    <cellStyle name="Percent 5 2 3" xfId="486" xr:uid="{9200FCB3-CB67-473A-8DEC-DE03DDF40A4C}"/>
    <cellStyle name="Percent 5 2 3 2" xfId="487" xr:uid="{1ACB10C0-D31F-4CCD-8784-FBB0D46BF5DC}"/>
    <cellStyle name="Percent 5 2 4" xfId="488" xr:uid="{B19F067E-3FC3-472A-B87D-00D63A8F93F5}"/>
    <cellStyle name="Percent 5 3" xfId="229" xr:uid="{D5A9619D-C8A0-4BC4-A8DC-CAB02EE4BE4D}"/>
    <cellStyle name="Percent 5 3 2" xfId="490" xr:uid="{8CF6842F-2F53-4115-A86E-1F2B0FBA7C76}"/>
    <cellStyle name="Percent 5 3 2 2" xfId="491" xr:uid="{0D0834A3-F661-4D6A-B7DB-40216F929DDC}"/>
    <cellStyle name="Percent 5 3 3" xfId="492" xr:uid="{0A8F8B53-39E2-4B77-BD52-234C024AC56C}"/>
    <cellStyle name="Percent 5 3 4" xfId="708" xr:uid="{0A056A57-FCA6-4078-BD0E-4C43BAB76517}"/>
    <cellStyle name="Percent 5 3 5" xfId="489" xr:uid="{3B4D42F2-CB81-4A0D-AEC2-3353FB297ED3}"/>
    <cellStyle name="Percent 5 4" xfId="493" xr:uid="{BBD1541E-03D8-4681-81C3-0F5B2C91FA22}"/>
    <cellStyle name="Percent 5 4 2" xfId="494" xr:uid="{ED9DD12A-668A-4FE6-B184-37925760E8B3}"/>
    <cellStyle name="Percent 5 5" xfId="495" xr:uid="{A010DA31-642B-4363-80CC-4B9A69BE29BD}"/>
    <cellStyle name="Percent 5 6" xfId="157" xr:uid="{2F49910D-7B05-42E6-9A68-786CC70FE11E}"/>
    <cellStyle name="Percent 6" xfId="158" xr:uid="{91E4BC51-A6DE-4D19-93D7-517481BCE1BE}"/>
    <cellStyle name="Percent 6 2" xfId="177" xr:uid="{3ECD1FD5-D68A-4E16-9DFB-9D4483DF3AD7}"/>
    <cellStyle name="Percent 6 2 2" xfId="496" xr:uid="{E9CC68A3-7CC7-4015-8E8F-6E13AFB7F6FF}"/>
    <cellStyle name="Percent 6 2 2 2" xfId="497" xr:uid="{A127C8C0-F8F3-4C0E-A41A-794541406FF0}"/>
    <cellStyle name="Percent 6 2 2 2 2" xfId="498" xr:uid="{FDEA3F1E-0C64-4743-A34C-D19398636DEE}"/>
    <cellStyle name="Percent 6 2 2 3" xfId="499" xr:uid="{A9D8AF6F-D2B5-4870-B7A3-56FE23D60614}"/>
    <cellStyle name="Percent 6 2 3" xfId="500" xr:uid="{7A9EA6DD-508B-423B-92F8-9D5EEB3451F2}"/>
    <cellStyle name="Percent 6 2 3 2" xfId="501" xr:uid="{93C8DB50-1AF7-4993-99FB-1437169FEA23}"/>
    <cellStyle name="Percent 6 2 4" xfId="502" xr:uid="{DD64FAE5-E493-4AE4-8451-A8D74644C423}"/>
    <cellStyle name="Percent 6 3" xfId="231" xr:uid="{337AD13B-B18F-40C6-8D52-8062FEF8C2D6}"/>
    <cellStyle name="Percent 6 3 2" xfId="504" xr:uid="{B354CCED-238B-46A1-876A-51D81027C9E9}"/>
    <cellStyle name="Percent 6 3 2 2" xfId="505" xr:uid="{02F39EED-5636-4911-80D5-0DB297E1FF3A}"/>
    <cellStyle name="Percent 6 3 3" xfId="506" xr:uid="{65F9C057-79D4-492E-BEAF-7CCE4EE208E7}"/>
    <cellStyle name="Percent 6 3 4" xfId="709" xr:uid="{E47CD6C1-BD72-4B09-9B2C-2146EEDCD5AB}"/>
    <cellStyle name="Percent 6 3 5" xfId="503" xr:uid="{E5308160-3B10-4AE0-A0EC-194FFB8CC0F8}"/>
    <cellStyle name="Percent 6 4" xfId="507" xr:uid="{034873DE-E11B-453E-BAA4-F776F6E96A26}"/>
    <cellStyle name="Percent 6 4 2" xfId="508" xr:uid="{EB09C295-FF43-4D68-A58E-1746FEA6BB88}"/>
    <cellStyle name="Percent 6 5" xfId="509" xr:uid="{90987F2E-88B7-4241-ACFF-300EC6A5D288}"/>
    <cellStyle name="Percent 7" xfId="178" xr:uid="{85FB0317-16C8-4FDF-9BB1-3E2D8A9070AD}"/>
    <cellStyle name="Percent 7 2" xfId="179" xr:uid="{F87D9418-7DE1-4052-AC36-AF1CA61D4EFA}"/>
    <cellStyle name="Percent 7 2 2" xfId="510" xr:uid="{48EF460E-2BB9-4BA5-985F-FA32940951DB}"/>
    <cellStyle name="Percent 7 2 2 2" xfId="511" xr:uid="{53ECBE5B-8828-45C6-AF39-9AC5BC95D48B}"/>
    <cellStyle name="Percent 7 2 2 2 2" xfId="512" xr:uid="{35AD6FFA-9D65-438A-842F-B6758B314CD6}"/>
    <cellStyle name="Percent 7 2 2 3" xfId="513" xr:uid="{B9E8C14E-F1DF-44D7-A6EF-F912132CA9E7}"/>
    <cellStyle name="Percent 7 2 3" xfId="514" xr:uid="{7C8408D7-84EE-4BCA-88C6-B39AD9227AAA}"/>
    <cellStyle name="Percent 7 2 3 2" xfId="515" xr:uid="{94C1BAD6-358B-41C0-8974-E0ECBE9BFB4C}"/>
    <cellStyle name="Percent 7 2 4" xfId="516" xr:uid="{3226AAAE-AAA8-4E77-B0B1-BFF361FCDA86}"/>
    <cellStyle name="Percent 7 3" xfId="517" xr:uid="{19438E40-8395-47D2-8CF3-20283ACB3E95}"/>
    <cellStyle name="Percent 7 3 2" xfId="518" xr:uid="{817B15AF-A4EA-4BCB-A2BF-F4A9AD6B84A4}"/>
    <cellStyle name="Percent 7 3 2 2" xfId="519" xr:uid="{88EF51AC-B407-4A90-A3BE-E5966CE8D469}"/>
    <cellStyle name="Percent 7 3 3" xfId="520" xr:uid="{821A2C4C-1D68-48B2-BE4C-5763F454662A}"/>
    <cellStyle name="Percent 7 4" xfId="521" xr:uid="{6531BFEB-57E2-43BE-82D5-81F4FE281124}"/>
    <cellStyle name="Percent 7 4 2" xfId="522" xr:uid="{6E5D34A6-FC03-4DF7-8059-F08EC2A4A00A}"/>
    <cellStyle name="Percent 7 5" xfId="523" xr:uid="{6034A437-BE91-47B7-9518-5CC6EDE019E3}"/>
    <cellStyle name="Percent 8" xfId="180" xr:uid="{43AD5C5E-0008-47C4-ABD2-068A5D1D653C}"/>
    <cellStyle name="Percent 8 2" xfId="181" xr:uid="{D6ACDBB6-38E9-4051-B6C7-EF0D404B3160}"/>
    <cellStyle name="Percent 8 2 2" xfId="524" xr:uid="{FF864014-C26A-4A7D-8A3B-0278494C1336}"/>
    <cellStyle name="Percent 8 2 2 2" xfId="525" xr:uid="{BCCBF621-1D84-48CE-9E5D-015A750835B9}"/>
    <cellStyle name="Percent 8 2 2 2 2" xfId="526" xr:uid="{EA446C32-DCEB-4EEB-A374-55D1F2C205B2}"/>
    <cellStyle name="Percent 8 2 2 3" xfId="527" xr:uid="{5BF2459F-7AB3-4360-8CBB-A8108C4C2170}"/>
    <cellStyle name="Percent 8 2 3" xfId="528" xr:uid="{78D28DB5-4831-4D5E-87AF-825F63BD6C09}"/>
    <cellStyle name="Percent 8 2 3 2" xfId="529" xr:uid="{9F9059B1-A834-41E3-84DA-E562EBDE626A}"/>
    <cellStyle name="Percent 8 2 4" xfId="530" xr:uid="{000E2D4D-9659-4812-AE78-959D9504EC29}"/>
    <cellStyle name="Percent 8 3" xfId="531" xr:uid="{64F8062B-75E5-4C0F-A13F-713B98638161}"/>
    <cellStyle name="Percent 8 3 2" xfId="532" xr:uid="{0A1D5CE6-9B3C-4710-AF6C-DBEF10B91739}"/>
    <cellStyle name="Percent 8 3 2 2" xfId="533" xr:uid="{D3D402E3-130A-4FA7-B4B8-16824D939B40}"/>
    <cellStyle name="Percent 8 3 3" xfId="534" xr:uid="{32DC6320-13ED-4440-8EC3-AF66B5CC4D20}"/>
    <cellStyle name="Percent 8 4" xfId="535" xr:uid="{5700BCBE-AEA7-4A23-B554-32CF5E4BC18C}"/>
    <cellStyle name="Percent 8 4 2" xfId="536" xr:uid="{B8A1097F-88E2-4F6D-8CDA-CEB7DB44FF93}"/>
    <cellStyle name="Percent 8 5" xfId="537" xr:uid="{FBAC4660-C7A8-463A-A971-71ABA41A9775}"/>
    <cellStyle name="Percent 9" xfId="182" xr:uid="{B34A54A1-3B39-4222-805A-829D29585A17}"/>
    <cellStyle name="Percent 9 2" xfId="538" xr:uid="{E2DDF165-11E1-40D5-8667-606FA72E0028}"/>
    <cellStyle name="Percent 9 2 2" xfId="539" xr:uid="{6D5ACA75-B17C-4801-BEA2-A6C99919A7E3}"/>
    <cellStyle name="Percent 9 2 2 2" xfId="540" xr:uid="{27780BB9-0EE2-4754-97D1-602496DF345C}"/>
    <cellStyle name="Percent 9 2 3" xfId="541" xr:uid="{F3DEDF90-D957-44C8-9787-99D190ACB8DD}"/>
    <cellStyle name="Percent 9 3" xfId="542" xr:uid="{AF7E5778-F6DE-4FEE-82E0-01EA7ED45813}"/>
    <cellStyle name="Percent 9 3 2" xfId="543" xr:uid="{1BCF96CA-4BEC-4428-853A-6B9150F8ACC5}"/>
    <cellStyle name="Percent 9 4" xfId="544" xr:uid="{DC0AAC15-4A18-4821-9A25-850428876870}"/>
    <cellStyle name="Procent 2" xfId="1312" xr:uid="{93E5F533-E48F-4690-B482-7E4F50553838}"/>
    <cellStyle name="Procent 3" xfId="1313" xr:uid="{B94D281B-369A-49C4-B594-4F92D79F8E50}"/>
    <cellStyle name="Prozent 2" xfId="151" xr:uid="{1109FD05-1B0C-44DE-BBB9-4B8BB2D8F927}"/>
    <cellStyle name="Satisfaisant 2" xfId="116" xr:uid="{CC72C09C-8068-4E82-9B0C-922F78F327FE}"/>
    <cellStyle name="Sortie 2" xfId="117" xr:uid="{EC16BF0A-F759-4F38-8BE8-77A2E2AA3B6E}"/>
    <cellStyle name="Standard 2" xfId="152" xr:uid="{541C77E0-76E7-4FB0-8FCF-F3188AAE6CF2}"/>
    <cellStyle name="Standard 3" xfId="833" xr:uid="{E01DC61E-951C-473A-B72C-80A0B270A389}"/>
    <cellStyle name="Standard 3 2" xfId="880" xr:uid="{7FDE06B8-20A9-4EF9-AC9D-0A9122E98351}"/>
    <cellStyle name="Standard 3 2 2" xfId="910" xr:uid="{55066931-6B91-4DEB-8620-5283E08B11B1}"/>
    <cellStyle name="Standard 3 2 3" xfId="913" xr:uid="{DDE40295-DD09-4E5F-8A3F-60E0E4F7D592}"/>
    <cellStyle name="Standard 3 3" xfId="881" xr:uid="{18983E2B-9D3E-4E0F-BF1B-612C8D1505CD}"/>
    <cellStyle name="Standard 3 4" xfId="909" xr:uid="{02DF45C9-3D12-4D3D-B089-AB37048BA05E}"/>
    <cellStyle name="Standard 3 5" xfId="912" xr:uid="{064A375B-9AEC-44DE-A263-FC3A2B6A78D0}"/>
    <cellStyle name="Standard 4" xfId="836" xr:uid="{88449301-3397-47E1-BBC1-F71458035A7D}"/>
    <cellStyle name="Standard 4 2" xfId="882" xr:uid="{4828B0F5-A372-44AC-BA9B-7F67B7F874B0}"/>
    <cellStyle name="Texte explicatif 2" xfId="118" xr:uid="{4FFCC90A-A7F9-4515-AA93-3D19258D7FBD}"/>
    <cellStyle name="Title 2" xfId="128" xr:uid="{995D7DD1-7616-434C-86E9-6D69FB8054B5}"/>
    <cellStyle name="Title 3" xfId="60" xr:uid="{F0DBF385-9BD4-4A8E-85C4-48FCAB988A75}"/>
    <cellStyle name="Titre 1 2" xfId="119" xr:uid="{60196699-9496-4BFB-B8C0-D2AA42EEA507}"/>
    <cellStyle name="Titre 2 2" xfId="120" xr:uid="{58504583-A0D7-42B6-A2E1-AEC24F297D25}"/>
    <cellStyle name="Titre 3 2" xfId="121" xr:uid="{E87205E1-5CA1-4154-A6FA-E70DAEF692D6}"/>
    <cellStyle name="Titre 4 2" xfId="122" xr:uid="{6DB01329-EE22-47F1-9933-0C480DA26879}"/>
    <cellStyle name="Total" xfId="39" builtinId="25" customBuiltin="1"/>
    <cellStyle name="Total 2" xfId="123" xr:uid="{4189574B-83B9-43B6-A78E-DCCF94CB67F7}"/>
    <cellStyle name="Total 2 2" xfId="1314" xr:uid="{C82F7753-4E40-47EE-88B9-FBD438F1705B}"/>
    <cellStyle name="Total 2 3" xfId="945" xr:uid="{660C6F80-94B6-4420-85D9-E3F9C84CF9CB}"/>
    <cellStyle name="Total 3" xfId="929" xr:uid="{DA7456BF-C230-4E16-A2AE-146371DB47E0}"/>
    <cellStyle name="Total 4" xfId="198" xr:uid="{A44B28D6-8E87-4DB9-82E0-ACDE124BD4C3}"/>
    <cellStyle name="Tusental 2" xfId="1315" xr:uid="{499B8410-50DF-48BD-A0A0-5570FF5D3B93}"/>
    <cellStyle name="Tusental 3" xfId="1270" xr:uid="{B27E39F6-622A-4007-BA55-33F07162AACE}"/>
    <cellStyle name="Vérification 2" xfId="124" xr:uid="{495F4934-8BF7-4E2B-879C-4BB19F147629}"/>
    <cellStyle name="Warning Text" xfId="36" builtinId="11" customBuiltin="1"/>
    <cellStyle name="Warning Text 2" xfId="942" xr:uid="{BDDA0578-281F-4823-AC83-8F48B112CAD4}"/>
    <cellStyle name="Warning Text 2 2" xfId="1316" xr:uid="{C7BB30F6-F0D7-490D-830F-DC866EEF3EC8}"/>
    <cellStyle name="Warning Text 3" xfId="926" xr:uid="{A1734F11-23C7-41D6-ABA0-D64F26EBB8C1}"/>
    <cellStyle name="Warning Text 4" xfId="195" xr:uid="{E9F1F806-3DB6-43F9-99B5-9AC3ED2819FA}"/>
  </cellStyles>
  <dxfs count="0"/>
  <tableStyles count="0" defaultTableStyle="TableStyleMedium2" defaultPivotStyle="PivotStyleLight16"/>
  <colors>
    <mruColors>
      <color rgb="FFEC732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150822</xdr:colOff>
      <xdr:row>0</xdr:row>
      <xdr:rowOff>186518</xdr:rowOff>
    </xdr:from>
    <xdr:to>
      <xdr:col>13</xdr:col>
      <xdr:colOff>1930371</xdr:colOff>
      <xdr:row>0</xdr:row>
      <xdr:rowOff>635726</xdr:rowOff>
    </xdr:to>
    <xdr:pic>
      <xdr:nvPicPr>
        <xdr:cNvPr id="2" name="Picture 1" descr="A picture containing logo&#10;&#10;Description automatically generated">
          <a:extLst>
            <a:ext uri="{FF2B5EF4-FFF2-40B4-BE49-F238E27FC236}">
              <a16:creationId xmlns:a16="http://schemas.microsoft.com/office/drawing/2014/main" id="{EA47351C-F56C-4E97-BBC5-BB0E51029C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431393" y="186518"/>
          <a:ext cx="2613395" cy="4530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C52EC6-EF65-47E3-9728-362FECD9DACD}">
  <sheetPr>
    <pageSetUpPr fitToPage="1"/>
  </sheetPr>
  <dimension ref="B1:T91"/>
  <sheetViews>
    <sheetView showGridLines="0" tabSelected="1" view="pageBreakPreview" topLeftCell="L1" zoomScale="85" zoomScaleNormal="115" zoomScaleSheetLayoutView="85" workbookViewId="0">
      <pane ySplit="9" topLeftCell="A76" activePane="bottomLeft" state="frozen"/>
      <selection pane="bottomLeft" activeCell="S96" sqref="S96"/>
    </sheetView>
  </sheetViews>
  <sheetFormatPr baseColWidth="10" defaultColWidth="8.6640625" defaultRowHeight="15"/>
  <cols>
    <col min="1" max="1" width="8.6640625" style="1"/>
    <col min="2" max="2" width="32.6640625" style="1" customWidth="1"/>
    <col min="3" max="3" width="15.6640625" style="1" bestFit="1" customWidth="1"/>
    <col min="4" max="4" width="14" style="1" customWidth="1"/>
    <col min="5" max="5" width="17.6640625" style="2" customWidth="1"/>
    <col min="6" max="7" width="17.6640625" style="3" customWidth="1"/>
    <col min="8" max="8" width="17.6640625" style="1" customWidth="1"/>
    <col min="9" max="9" width="17.6640625" style="4" customWidth="1"/>
    <col min="10" max="10" width="21.33203125" style="4" customWidth="1"/>
    <col min="11" max="11" width="2.5" style="1" customWidth="1"/>
    <col min="12" max="12" width="8" style="1" customWidth="1"/>
    <col min="13" max="13" width="11.6640625" style="1" customWidth="1"/>
    <col min="14" max="14" width="31.5" style="1" bestFit="1" customWidth="1"/>
    <col min="15" max="15" width="8.6640625" style="39"/>
    <col min="16" max="16" width="16.33203125" style="39" bestFit="1" customWidth="1"/>
    <col min="17" max="17" width="9.6640625" style="39" bestFit="1" customWidth="1"/>
    <col min="18" max="18" width="8.6640625" style="1"/>
    <col min="19" max="19" width="10.6640625" style="1" customWidth="1"/>
    <col min="20" max="20" width="13" style="1" bestFit="1" customWidth="1"/>
    <col min="21" max="16384" width="8.6640625" style="1"/>
  </cols>
  <sheetData>
    <row r="1" spans="2:20" ht="68" customHeight="1">
      <c r="B1" s="6" t="s">
        <v>0</v>
      </c>
    </row>
    <row r="2" spans="2:20" ht="71" customHeight="1">
      <c r="B2" s="55" t="s">
        <v>1</v>
      </c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</row>
    <row r="3" spans="2:20">
      <c r="F3" s="5"/>
      <c r="G3" s="5"/>
    </row>
    <row r="4" spans="2:20" s="7" customFormat="1" ht="17" thickBot="1">
      <c r="B4" s="7" t="s">
        <v>19</v>
      </c>
      <c r="E4" s="8"/>
      <c r="F4" s="9"/>
      <c r="G4" s="9"/>
      <c r="I4" s="10"/>
      <c r="J4" s="10"/>
      <c r="O4" s="40"/>
      <c r="P4" s="40"/>
      <c r="Q4" s="40"/>
    </row>
    <row r="5" spans="2:20" s="7" customFormat="1" ht="16">
      <c r="B5" s="11" t="s">
        <v>2</v>
      </c>
      <c r="C5" s="12">
        <f>G89</f>
        <v>3434090</v>
      </c>
      <c r="D5" s="8"/>
      <c r="E5" s="8"/>
      <c r="F5" s="9"/>
      <c r="G5" s="9"/>
      <c r="I5" s="10"/>
      <c r="J5" s="10"/>
      <c r="O5" s="40"/>
      <c r="P5" s="40"/>
      <c r="Q5" s="40"/>
    </row>
    <row r="6" spans="2:20" s="7" customFormat="1" ht="16">
      <c r="B6" s="13" t="s">
        <v>3</v>
      </c>
      <c r="C6" s="14">
        <f>J89</f>
        <v>133125668.38869999</v>
      </c>
      <c r="D6" s="15"/>
      <c r="E6" s="15"/>
      <c r="F6" s="9"/>
      <c r="G6" s="9"/>
      <c r="I6" s="10"/>
      <c r="J6" s="10"/>
      <c r="O6" s="40"/>
      <c r="P6" s="40"/>
      <c r="Q6" s="40"/>
      <c r="S6" s="56"/>
      <c r="T6" s="56"/>
    </row>
    <row r="7" spans="2:20" s="7" customFormat="1" ht="16">
      <c r="B7" s="13" t="s">
        <v>4</v>
      </c>
      <c r="C7" s="45">
        <f>N89</f>
        <v>38.765922963201312</v>
      </c>
      <c r="D7" s="15"/>
      <c r="E7" s="15"/>
      <c r="F7" s="9"/>
      <c r="G7" s="9"/>
      <c r="I7" s="10"/>
      <c r="J7" s="10"/>
      <c r="O7" s="40"/>
      <c r="P7" s="40"/>
      <c r="Q7" s="40"/>
      <c r="S7" s="56"/>
      <c r="T7" s="56"/>
    </row>
    <row r="8" spans="2:20" s="7" customFormat="1" ht="17" thickBot="1">
      <c r="B8" s="46" t="s">
        <v>20</v>
      </c>
      <c r="C8" s="53">
        <f>C6/175000000</f>
        <v>0.76071810507828563</v>
      </c>
      <c r="E8" s="8"/>
      <c r="F8" s="9"/>
      <c r="G8" s="9"/>
      <c r="I8" s="10"/>
      <c r="J8" s="10"/>
      <c r="O8" s="40"/>
      <c r="P8" s="40"/>
      <c r="Q8" s="40"/>
      <c r="S8" s="47"/>
      <c r="T8" s="47"/>
    </row>
    <row r="9" spans="2:20" s="16" customFormat="1" ht="58.5" customHeight="1">
      <c r="C9" s="17" t="s">
        <v>5</v>
      </c>
      <c r="D9" s="17" t="s">
        <v>6</v>
      </c>
      <c r="E9" s="18" t="s">
        <v>7</v>
      </c>
      <c r="F9" s="19" t="s">
        <v>24</v>
      </c>
      <c r="G9" s="19" t="s">
        <v>8</v>
      </c>
      <c r="H9" s="17" t="s">
        <v>9</v>
      </c>
      <c r="I9" s="20" t="s">
        <v>10</v>
      </c>
      <c r="J9" s="19" t="s">
        <v>25</v>
      </c>
      <c r="L9" s="21"/>
      <c r="M9" s="21"/>
      <c r="N9" s="22" t="s">
        <v>11</v>
      </c>
      <c r="O9" s="40" t="s">
        <v>12</v>
      </c>
      <c r="P9" s="40" t="s">
        <v>13</v>
      </c>
      <c r="Q9" s="41" t="s">
        <v>14</v>
      </c>
      <c r="S9" s="48"/>
      <c r="T9" s="48"/>
    </row>
    <row r="10" spans="2:20" s="7" customFormat="1" ht="15.75" customHeight="1">
      <c r="B10" s="23" t="s">
        <v>15</v>
      </c>
      <c r="C10" s="24"/>
      <c r="D10" s="24"/>
      <c r="E10" s="8"/>
      <c r="F10" s="9"/>
      <c r="G10" s="9"/>
      <c r="H10" s="25"/>
      <c r="I10" s="26"/>
      <c r="J10" s="26"/>
      <c r="L10" s="27"/>
      <c r="M10" s="10">
        <f>L10*H10</f>
        <v>0</v>
      </c>
      <c r="O10" s="40"/>
      <c r="P10" s="40"/>
      <c r="Q10" s="40"/>
      <c r="S10" s="49"/>
      <c r="T10" s="49"/>
    </row>
    <row r="11" spans="2:20" s="7" customFormat="1" ht="15.75" customHeight="1">
      <c r="B11" s="28" t="s">
        <v>16</v>
      </c>
      <c r="C11" s="24">
        <v>45929</v>
      </c>
      <c r="D11" s="24">
        <f>C11+2</f>
        <v>45931</v>
      </c>
      <c r="E11" s="29">
        <v>0</v>
      </c>
      <c r="F11" s="29">
        <f>F10+E11</f>
        <v>0</v>
      </c>
      <c r="G11" s="29">
        <f>E11</f>
        <v>0</v>
      </c>
      <c r="H11" s="29">
        <v>0</v>
      </c>
      <c r="I11" s="29">
        <v>0</v>
      </c>
      <c r="J11" s="29">
        <v>0</v>
      </c>
      <c r="L11" s="27"/>
      <c r="M11" s="10">
        <f>L11*H11</f>
        <v>0</v>
      </c>
      <c r="O11" s="40"/>
      <c r="P11" s="40"/>
      <c r="Q11" s="40"/>
      <c r="S11" s="47"/>
      <c r="T11" s="50"/>
    </row>
    <row r="12" spans="2:20" s="7" customFormat="1" ht="15.75" customHeight="1">
      <c r="C12" s="24">
        <v>45930</v>
      </c>
      <c r="D12" s="24">
        <f>C12+2</f>
        <v>45932</v>
      </c>
      <c r="E12" s="29">
        <v>0</v>
      </c>
      <c r="F12" s="29">
        <f t="shared" ref="F12:F15" si="0">F11+E12</f>
        <v>0</v>
      </c>
      <c r="G12" s="29">
        <f>G11+E12</f>
        <v>0</v>
      </c>
      <c r="H12" s="29">
        <v>0</v>
      </c>
      <c r="I12" s="29">
        <v>0</v>
      </c>
      <c r="J12" s="29">
        <v>0</v>
      </c>
      <c r="L12" s="27"/>
      <c r="M12" s="10">
        <f t="shared" ref="M12:M15" si="1">L12*H12</f>
        <v>0</v>
      </c>
      <c r="O12" s="40"/>
      <c r="P12" s="40"/>
      <c r="Q12" s="40"/>
      <c r="S12" s="47"/>
      <c r="T12" s="50"/>
    </row>
    <row r="13" spans="2:20" s="7" customFormat="1" ht="15.75" customHeight="1">
      <c r="C13" s="24">
        <v>45931</v>
      </c>
      <c r="D13" s="24">
        <f>C13+2</f>
        <v>45933</v>
      </c>
      <c r="E13" s="30">
        <v>30451</v>
      </c>
      <c r="F13" s="9">
        <f t="shared" si="0"/>
        <v>30451</v>
      </c>
      <c r="G13" s="9">
        <f t="shared" ref="G13:G15" si="2">G12+E13</f>
        <v>30451</v>
      </c>
      <c r="H13" s="25">
        <v>46.723500000000001</v>
      </c>
      <c r="I13" s="26">
        <f t="shared" ref="I13:I18" si="3">E13*H13</f>
        <v>1422777.2985</v>
      </c>
      <c r="J13" s="26">
        <f t="shared" ref="J13:J15" si="4">J12+I13</f>
        <v>1422777.2985</v>
      </c>
      <c r="L13" s="27">
        <f>E13/F15</f>
        <v>0.28664620829881771</v>
      </c>
      <c r="M13" s="10">
        <f t="shared" si="1"/>
        <v>13.39311411344981</v>
      </c>
      <c r="O13" s="40"/>
      <c r="P13" s="40"/>
      <c r="Q13" s="40"/>
      <c r="S13" s="47"/>
      <c r="T13" s="50"/>
    </row>
    <row r="14" spans="2:20" s="7" customFormat="1" ht="15.75" customHeight="1" thickBot="1">
      <c r="C14" s="24">
        <v>45932</v>
      </c>
      <c r="D14" s="24">
        <f>C14+4</f>
        <v>45936</v>
      </c>
      <c r="E14" s="30">
        <v>32120</v>
      </c>
      <c r="F14" s="9">
        <f t="shared" si="0"/>
        <v>62571</v>
      </c>
      <c r="G14" s="9">
        <f t="shared" si="2"/>
        <v>62571</v>
      </c>
      <c r="H14" s="25">
        <v>47.529499999999999</v>
      </c>
      <c r="I14" s="26">
        <f t="shared" si="3"/>
        <v>1526647.54</v>
      </c>
      <c r="J14" s="26">
        <f t="shared" si="4"/>
        <v>2949424.8385000001</v>
      </c>
      <c r="L14" s="27">
        <f>E14/F15</f>
        <v>0.30235710520370512</v>
      </c>
      <c r="M14" s="10">
        <f t="shared" si="1"/>
        <v>14.370882031779502</v>
      </c>
      <c r="O14" s="40"/>
      <c r="P14" s="40"/>
      <c r="Q14" s="40"/>
      <c r="S14" s="47"/>
      <c r="T14" s="50"/>
    </row>
    <row r="15" spans="2:20" s="7" customFormat="1" ht="15.75" customHeight="1" thickBot="1">
      <c r="C15" s="24">
        <v>45933</v>
      </c>
      <c r="D15" s="24">
        <f>C15+4</f>
        <v>45937</v>
      </c>
      <c r="E15" s="8">
        <v>43661</v>
      </c>
      <c r="F15" s="31">
        <f t="shared" si="0"/>
        <v>106232</v>
      </c>
      <c r="G15" s="9">
        <f t="shared" si="2"/>
        <v>106232</v>
      </c>
      <c r="H15" s="25">
        <v>47.410800000000002</v>
      </c>
      <c r="I15" s="26">
        <f t="shared" si="3"/>
        <v>2070002.9388000001</v>
      </c>
      <c r="J15" s="32">
        <f t="shared" si="4"/>
        <v>5019427.7773000002</v>
      </c>
      <c r="L15" s="27">
        <f>E15/F15</f>
        <v>0.41099668649747723</v>
      </c>
      <c r="M15" s="10">
        <f t="shared" si="1"/>
        <v>19.485681704194594</v>
      </c>
      <c r="N15" s="33">
        <f>SUM(M10:M15)</f>
        <v>47.249677849423904</v>
      </c>
      <c r="O15" s="42">
        <f>(J15/F15)</f>
        <v>47.249677849423904</v>
      </c>
      <c r="P15" s="43">
        <f>J15</f>
        <v>5019427.7773000002</v>
      </c>
      <c r="Q15" s="44">
        <f>P15/175000000</f>
        <v>2.8682444441714288E-2</v>
      </c>
      <c r="S15" s="47"/>
      <c r="T15" s="50"/>
    </row>
    <row r="16" spans="2:20" s="7" customFormat="1" ht="15.75" customHeight="1">
      <c r="B16" s="35"/>
      <c r="C16" s="35"/>
      <c r="D16" s="35"/>
      <c r="E16" s="36"/>
      <c r="F16" s="37"/>
      <c r="G16" s="37"/>
      <c r="H16" s="35"/>
      <c r="I16" s="38"/>
      <c r="J16" s="38"/>
      <c r="K16" s="35"/>
      <c r="L16" s="35"/>
      <c r="M16" s="35"/>
      <c r="N16" s="35"/>
      <c r="O16" s="40"/>
      <c r="P16" s="40"/>
      <c r="Q16" s="40"/>
      <c r="S16" s="47"/>
      <c r="T16" s="50"/>
    </row>
    <row r="17" spans="2:20" s="7" customFormat="1" ht="15.75" customHeight="1">
      <c r="B17" s="28" t="s">
        <v>18</v>
      </c>
      <c r="C17" s="24">
        <v>45936</v>
      </c>
      <c r="D17" s="24">
        <f>C17+2</f>
        <v>45938</v>
      </c>
      <c r="E17" s="30">
        <v>27362</v>
      </c>
      <c r="F17" s="9">
        <f>F16+E17</f>
        <v>27362</v>
      </c>
      <c r="G17" s="9">
        <f>F17+$G$15</f>
        <v>133594</v>
      </c>
      <c r="H17" s="25">
        <v>48.0244</v>
      </c>
      <c r="I17" s="26">
        <f t="shared" si="3"/>
        <v>1314043.6328</v>
      </c>
      <c r="J17" s="26">
        <f>I17</f>
        <v>1314043.6328</v>
      </c>
      <c r="L17" s="27">
        <f>E17/$F$21</f>
        <v>0.28748542189814769</v>
      </c>
      <c r="M17" s="10">
        <f>L17*H17</f>
        <v>13.806314895405404</v>
      </c>
      <c r="O17" s="40"/>
      <c r="P17" s="40"/>
      <c r="Q17" s="40"/>
      <c r="S17" s="47"/>
      <c r="T17" s="50"/>
    </row>
    <row r="18" spans="2:20" s="7" customFormat="1" ht="15.75" customHeight="1">
      <c r="C18" s="24">
        <v>45937</v>
      </c>
      <c r="D18" s="24">
        <f>C18+2</f>
        <v>45939</v>
      </c>
      <c r="E18" s="30">
        <v>21710</v>
      </c>
      <c r="F18" s="9">
        <f t="shared" ref="F18:F21" si="5">F17+E18</f>
        <v>49072</v>
      </c>
      <c r="G18" s="9">
        <f>F18+$G$15</f>
        <v>155304</v>
      </c>
      <c r="H18" s="25">
        <v>47.927399999999999</v>
      </c>
      <c r="I18" s="26">
        <f t="shared" si="3"/>
        <v>1040503.8539999999</v>
      </c>
      <c r="J18" s="26">
        <f t="shared" ref="J18" si="6">J17+I18</f>
        <v>2354547.4868000001</v>
      </c>
      <c r="L18" s="27">
        <f t="shared" ref="L18:L21" si="7">E18/$F$21</f>
        <v>0.22810132700127131</v>
      </c>
      <c r="M18" s="10">
        <f t="shared" ref="M18:M21" si="8">L18*H18</f>
        <v>10.93230353972073</v>
      </c>
      <c r="O18" s="40"/>
      <c r="P18" s="40"/>
      <c r="Q18" s="40"/>
      <c r="S18" s="47"/>
      <c r="T18" s="50"/>
    </row>
    <row r="19" spans="2:20" s="7" customFormat="1" ht="15.75" customHeight="1">
      <c r="C19" s="24">
        <v>45938</v>
      </c>
      <c r="D19" s="24">
        <f>C19+2</f>
        <v>45940</v>
      </c>
      <c r="E19" s="30">
        <v>10725</v>
      </c>
      <c r="F19" s="9">
        <f t="shared" si="5"/>
        <v>59797</v>
      </c>
      <c r="G19" s="9">
        <f>F19+$G$15</f>
        <v>166029</v>
      </c>
      <c r="H19" s="25">
        <v>47.185000000000002</v>
      </c>
      <c r="I19" s="26">
        <f t="shared" ref="I19:I21" si="9">E19*H19</f>
        <v>506059.125</v>
      </c>
      <c r="J19" s="26">
        <f t="shared" ref="J19:J21" si="10">J18+I19</f>
        <v>2860606.6118000001</v>
      </c>
      <c r="L19" s="27">
        <f t="shared" si="7"/>
        <v>0.11268478729104721</v>
      </c>
      <c r="M19" s="10">
        <f t="shared" si="8"/>
        <v>5.3170316883280631</v>
      </c>
      <c r="O19" s="40"/>
      <c r="P19" s="40"/>
      <c r="Q19" s="40"/>
      <c r="S19" s="47"/>
      <c r="T19" s="50"/>
    </row>
    <row r="20" spans="2:20" s="7" customFormat="1" ht="15.75" customHeight="1" thickBot="1">
      <c r="C20" s="24">
        <v>45939</v>
      </c>
      <c r="D20" s="24">
        <f>C20+4</f>
        <v>45943</v>
      </c>
      <c r="E20" s="30">
        <v>14481</v>
      </c>
      <c r="F20" s="9">
        <f t="shared" si="5"/>
        <v>74278</v>
      </c>
      <c r="G20" s="9">
        <f>F20+$G$15</f>
        <v>180510</v>
      </c>
      <c r="H20" s="25">
        <v>47.802</v>
      </c>
      <c r="I20" s="26">
        <f t="shared" si="9"/>
        <v>692220.76199999999</v>
      </c>
      <c r="J20" s="26">
        <f t="shared" si="10"/>
        <v>3552827.3738000002</v>
      </c>
      <c r="L20" s="27">
        <f t="shared" si="7"/>
        <v>0.15214810300807968</v>
      </c>
      <c r="M20" s="10">
        <f t="shared" si="8"/>
        <v>7.2729836199922246</v>
      </c>
      <c r="O20" s="40"/>
      <c r="P20" s="40"/>
      <c r="Q20" s="40"/>
      <c r="S20" s="47"/>
      <c r="T20" s="50"/>
    </row>
    <row r="21" spans="2:20" s="7" customFormat="1" ht="15.75" customHeight="1" thickBot="1">
      <c r="C21" s="24">
        <v>45940</v>
      </c>
      <c r="D21" s="24">
        <f>C21+4</f>
        <v>45944</v>
      </c>
      <c r="E21" s="30">
        <v>20899</v>
      </c>
      <c r="F21" s="31">
        <f t="shared" si="5"/>
        <v>95177</v>
      </c>
      <c r="G21" s="9">
        <f>F21+$G$15</f>
        <v>201409</v>
      </c>
      <c r="H21" s="25">
        <v>47.851700000000001</v>
      </c>
      <c r="I21" s="26">
        <f t="shared" si="9"/>
        <v>1000052.6783</v>
      </c>
      <c r="J21" s="32">
        <f t="shared" si="10"/>
        <v>4552880.0521</v>
      </c>
      <c r="L21" s="27">
        <f t="shared" si="7"/>
        <v>0.21958036080145413</v>
      </c>
      <c r="M21" s="10">
        <f t="shared" si="8"/>
        <v>10.507293550962943</v>
      </c>
      <c r="N21" s="33">
        <f>SUM(M17:M21)</f>
        <v>47.835927294409366</v>
      </c>
      <c r="O21" s="42">
        <f>(J21/F21)</f>
        <v>47.835927294409366</v>
      </c>
      <c r="P21" s="43">
        <f>J21</f>
        <v>4552880.0521</v>
      </c>
      <c r="Q21" s="44">
        <f>P21/175000000</f>
        <v>2.601645744057143E-2</v>
      </c>
      <c r="S21" s="47"/>
      <c r="T21" s="50"/>
    </row>
    <row r="22" spans="2:20" s="7" customFormat="1" ht="15.75" customHeight="1">
      <c r="B22" s="35"/>
      <c r="C22" s="35"/>
      <c r="D22" s="35"/>
      <c r="E22" s="36"/>
      <c r="F22" s="37"/>
      <c r="G22" s="37"/>
      <c r="H22" s="35"/>
      <c r="I22" s="38"/>
      <c r="J22" s="38"/>
      <c r="K22" s="35"/>
      <c r="L22" s="35"/>
      <c r="M22" s="35"/>
      <c r="N22" s="35"/>
      <c r="O22" s="40"/>
      <c r="P22" s="40"/>
      <c r="Q22" s="40"/>
      <c r="S22" s="47"/>
      <c r="T22" s="50"/>
    </row>
    <row r="23" spans="2:20" s="7" customFormat="1" ht="15.75" customHeight="1">
      <c r="B23" s="28" t="s">
        <v>21</v>
      </c>
      <c r="C23" s="24">
        <v>45943</v>
      </c>
      <c r="D23" s="24">
        <f>C23+2</f>
        <v>45945</v>
      </c>
      <c r="E23" s="30">
        <v>16029</v>
      </c>
      <c r="F23" s="9">
        <f>F22+E23</f>
        <v>16029</v>
      </c>
      <c r="G23" s="9">
        <f>F23+$G$21</f>
        <v>217438</v>
      </c>
      <c r="H23" s="25">
        <v>48.101900000000001</v>
      </c>
      <c r="I23" s="26">
        <f t="shared" ref="I23:I39" si="11">E23*H23</f>
        <v>771025.35510000004</v>
      </c>
      <c r="J23" s="26">
        <f>I23</f>
        <v>771025.35510000004</v>
      </c>
      <c r="L23" s="27">
        <f>E23/$F$27</f>
        <v>8.6761895998311203E-2</v>
      </c>
      <c r="M23" s="10">
        <f>L23*H23</f>
        <v>4.1734120451211654</v>
      </c>
      <c r="O23" s="40"/>
      <c r="P23" s="40"/>
      <c r="Q23" s="40"/>
      <c r="S23" s="47"/>
      <c r="T23" s="50"/>
    </row>
    <row r="24" spans="2:20" s="7" customFormat="1" ht="15.75" customHeight="1">
      <c r="C24" s="24">
        <v>45944</v>
      </c>
      <c r="D24" s="24">
        <f>C24+2</f>
        <v>45946</v>
      </c>
      <c r="E24" s="30">
        <v>36760</v>
      </c>
      <c r="F24" s="9">
        <f t="shared" ref="F24:F27" si="12">F23+E24</f>
        <v>52789</v>
      </c>
      <c r="G24" s="9">
        <f>G23+E24</f>
        <v>254198</v>
      </c>
      <c r="H24" s="25">
        <v>47.511899999999997</v>
      </c>
      <c r="I24" s="26">
        <f t="shared" si="11"/>
        <v>1746537.4439999999</v>
      </c>
      <c r="J24" s="26">
        <f t="shared" ref="J24:J26" si="13">J23+I24</f>
        <v>2517562.7990999999</v>
      </c>
      <c r="L24" s="27">
        <f t="shared" ref="L24:L27" si="14">E24/$F$27</f>
        <v>0.19897481420537275</v>
      </c>
      <c r="M24" s="10">
        <f t="shared" ref="M24:M27" si="15">L24*H24</f>
        <v>9.4536714750442492</v>
      </c>
      <c r="O24" s="40"/>
      <c r="P24" s="40"/>
      <c r="Q24" s="40"/>
      <c r="S24" s="47"/>
      <c r="T24" s="50"/>
    </row>
    <row r="25" spans="2:20" s="7" customFormat="1" ht="15.75" customHeight="1">
      <c r="C25" s="24">
        <v>45945</v>
      </c>
      <c r="D25" s="24">
        <f>C25+2</f>
        <v>45947</v>
      </c>
      <c r="E25" s="30">
        <v>19972</v>
      </c>
      <c r="F25" s="9">
        <f t="shared" si="12"/>
        <v>72761</v>
      </c>
      <c r="G25" s="9">
        <f t="shared" ref="G25:G27" si="16">G24+E25</f>
        <v>274170</v>
      </c>
      <c r="H25" s="25">
        <v>47.721200000000003</v>
      </c>
      <c r="I25" s="26">
        <f t="shared" si="11"/>
        <v>953087.80640000012</v>
      </c>
      <c r="J25" s="26">
        <f t="shared" si="13"/>
        <v>3470650.6055000001</v>
      </c>
      <c r="L25" s="27">
        <f t="shared" si="14"/>
        <v>0.10810459709765247</v>
      </c>
      <c r="M25" s="10">
        <f t="shared" si="15"/>
        <v>5.1588810990164928</v>
      </c>
      <c r="O25" s="40"/>
      <c r="P25" s="40"/>
      <c r="Q25" s="40"/>
      <c r="S25" s="47"/>
      <c r="T25" s="50"/>
    </row>
    <row r="26" spans="2:20" s="7" customFormat="1" ht="15.75" customHeight="1" thickBot="1">
      <c r="C26" s="24">
        <v>45946</v>
      </c>
      <c r="D26" s="24">
        <f>C26+4</f>
        <v>45950</v>
      </c>
      <c r="E26" s="30">
        <v>58000</v>
      </c>
      <c r="F26" s="9">
        <f t="shared" si="12"/>
        <v>130761</v>
      </c>
      <c r="G26" s="9">
        <f t="shared" si="16"/>
        <v>332170</v>
      </c>
      <c r="H26" s="25">
        <v>48.005800000000001</v>
      </c>
      <c r="I26" s="26">
        <f t="shared" si="11"/>
        <v>2784336.4</v>
      </c>
      <c r="J26" s="26">
        <f t="shared" si="13"/>
        <v>6254987.0055</v>
      </c>
      <c r="L26" s="27">
        <f t="shared" si="14"/>
        <v>0.3139428515753977</v>
      </c>
      <c r="M26" s="10">
        <f t="shared" si="15"/>
        <v>15.071077744158227</v>
      </c>
      <c r="O26" s="40"/>
      <c r="P26" s="40"/>
      <c r="Q26" s="40"/>
      <c r="S26" s="47"/>
      <c r="T26" s="50"/>
    </row>
    <row r="27" spans="2:20" s="7" customFormat="1" ht="15.75" customHeight="1" thickBot="1">
      <c r="C27" s="24">
        <v>45947</v>
      </c>
      <c r="D27" s="24">
        <f>C27+4</f>
        <v>45951</v>
      </c>
      <c r="E27" s="30">
        <v>53986</v>
      </c>
      <c r="F27" s="31">
        <f t="shared" si="12"/>
        <v>184747</v>
      </c>
      <c r="G27" s="9">
        <f t="shared" si="16"/>
        <v>386156</v>
      </c>
      <c r="H27" s="25">
        <v>48.019100000000002</v>
      </c>
      <c r="I27" s="26">
        <f t="shared" si="11"/>
        <v>2592359.1326000001</v>
      </c>
      <c r="J27" s="32">
        <f>J26+I27</f>
        <v>8847346.1381000001</v>
      </c>
      <c r="L27" s="27">
        <f t="shared" si="14"/>
        <v>0.29221584112326587</v>
      </c>
      <c r="M27" s="10">
        <f t="shared" si="15"/>
        <v>14.031941696482217</v>
      </c>
      <c r="N27" s="33">
        <f>SUM(M23:M27)</f>
        <v>47.888984059822349</v>
      </c>
      <c r="O27" s="42">
        <f>(J27/F27)</f>
        <v>47.888984059822349</v>
      </c>
      <c r="P27" s="43">
        <f>J27</f>
        <v>8847346.1381000001</v>
      </c>
      <c r="Q27" s="44">
        <f>P27/175000000</f>
        <v>5.0556263646285717E-2</v>
      </c>
      <c r="S27" s="47"/>
      <c r="T27" s="50"/>
    </row>
    <row r="28" spans="2:20" s="7" customFormat="1" ht="15.75" customHeight="1">
      <c r="B28" s="35"/>
      <c r="C28" s="35"/>
      <c r="D28" s="35"/>
      <c r="E28" s="36"/>
      <c r="F28" s="37"/>
      <c r="G28" s="37"/>
      <c r="H28" s="35"/>
      <c r="I28" s="38"/>
      <c r="J28" s="38"/>
      <c r="K28" s="35"/>
      <c r="L28" s="35"/>
      <c r="M28" s="35"/>
      <c r="N28" s="35"/>
      <c r="O28" s="40"/>
      <c r="P28" s="40"/>
      <c r="Q28" s="40"/>
      <c r="S28" s="47"/>
      <c r="T28" s="50"/>
    </row>
    <row r="29" spans="2:20" s="7" customFormat="1" ht="15.75" customHeight="1">
      <c r="B29" s="28" t="s">
        <v>22</v>
      </c>
      <c r="C29" s="24">
        <v>45950</v>
      </c>
      <c r="D29" s="24">
        <v>45952</v>
      </c>
      <c r="E29" s="30">
        <v>5330</v>
      </c>
      <c r="F29" s="9">
        <f>F28+E29</f>
        <v>5330</v>
      </c>
      <c r="G29" s="9">
        <f>F29+$G$27</f>
        <v>391486</v>
      </c>
      <c r="H29" s="25">
        <v>47.792400000000001</v>
      </c>
      <c r="I29" s="26">
        <f t="shared" si="11"/>
        <v>254733.492</v>
      </c>
      <c r="J29" s="26">
        <f>I29</f>
        <v>254733.492</v>
      </c>
      <c r="L29" s="27">
        <f>E29/$F$33</f>
        <v>8.6173446291146608E-2</v>
      </c>
      <c r="M29" s="10">
        <f>L29*H29</f>
        <v>4.1184358145249949</v>
      </c>
      <c r="O29" s="40"/>
      <c r="P29" s="40"/>
      <c r="Q29" s="40"/>
      <c r="S29" s="47"/>
      <c r="T29" s="50"/>
    </row>
    <row r="30" spans="2:20" s="7" customFormat="1" ht="15.75" customHeight="1">
      <c r="C30" s="24">
        <v>45951</v>
      </c>
      <c r="D30" s="24">
        <v>45953</v>
      </c>
      <c r="E30" s="30">
        <v>13948</v>
      </c>
      <c r="F30" s="9">
        <f t="shared" ref="F30:F32" si="17">F29+E30</f>
        <v>19278</v>
      </c>
      <c r="G30" s="9">
        <f t="shared" ref="G30:G33" si="18">F30+$G$27</f>
        <v>405434</v>
      </c>
      <c r="H30" s="25">
        <v>48.400500000000001</v>
      </c>
      <c r="I30" s="26">
        <f t="shared" si="11"/>
        <v>675090.174</v>
      </c>
      <c r="J30" s="26">
        <f t="shared" ref="J30:J32" si="19">J29+I30</f>
        <v>929823.66599999997</v>
      </c>
      <c r="L30" s="27">
        <f>E30/$F$33</f>
        <v>0.22550604669210372</v>
      </c>
      <c r="M30" s="10">
        <f>L30*H30</f>
        <v>10.914605412921166</v>
      </c>
      <c r="O30" s="40"/>
      <c r="P30" s="40"/>
      <c r="Q30" s="40"/>
      <c r="S30" s="47"/>
      <c r="T30" s="50"/>
    </row>
    <row r="31" spans="2:20" s="7" customFormat="1" ht="15.75" customHeight="1">
      <c r="C31" s="24">
        <v>45952</v>
      </c>
      <c r="D31" s="24">
        <v>45954</v>
      </c>
      <c r="E31" s="30">
        <v>8655</v>
      </c>
      <c r="F31" s="9">
        <f t="shared" si="17"/>
        <v>27933</v>
      </c>
      <c r="G31" s="9">
        <f t="shared" si="18"/>
        <v>414089</v>
      </c>
      <c r="H31" s="25">
        <v>49.236800000000002</v>
      </c>
      <c r="I31" s="26">
        <f t="shared" si="11"/>
        <v>426144.50400000002</v>
      </c>
      <c r="J31" s="26">
        <f t="shared" si="19"/>
        <v>1355968.17</v>
      </c>
      <c r="L31" s="27">
        <f>E31/$F$33</f>
        <v>0.13993080256095194</v>
      </c>
      <c r="M31" s="10">
        <f>L31*H31</f>
        <v>6.8897449395330792</v>
      </c>
      <c r="O31" s="40"/>
      <c r="P31" s="40"/>
      <c r="Q31" s="40"/>
      <c r="S31" s="47"/>
      <c r="T31" s="50"/>
    </row>
    <row r="32" spans="2:20" s="7" customFormat="1" ht="15.75" customHeight="1" thickBot="1">
      <c r="C32" s="24">
        <v>45953</v>
      </c>
      <c r="D32" s="24">
        <v>45957</v>
      </c>
      <c r="E32" s="30">
        <v>10579</v>
      </c>
      <c r="F32" s="9">
        <f t="shared" si="17"/>
        <v>38512</v>
      </c>
      <c r="G32" s="9">
        <f t="shared" si="18"/>
        <v>424668</v>
      </c>
      <c r="H32" s="25">
        <v>49.019799999999996</v>
      </c>
      <c r="I32" s="26">
        <f t="shared" si="11"/>
        <v>518580.46419999999</v>
      </c>
      <c r="J32" s="26">
        <f t="shared" si="19"/>
        <v>1874548.6342</v>
      </c>
      <c r="L32" s="27">
        <f>E32/$F$33</f>
        <v>0.17103731488068291</v>
      </c>
      <c r="M32" s="10">
        <f>L32*H32</f>
        <v>8.3842149679881004</v>
      </c>
      <c r="O32" s="40"/>
      <c r="P32" s="40"/>
      <c r="Q32" s="40"/>
      <c r="S32" s="47"/>
      <c r="T32" s="50"/>
    </row>
    <row r="33" spans="2:20" s="7" customFormat="1" ht="15.75" customHeight="1" thickBot="1">
      <c r="C33" s="24">
        <v>45954</v>
      </c>
      <c r="D33" s="24">
        <v>45958</v>
      </c>
      <c r="E33" s="30">
        <v>23340</v>
      </c>
      <c r="F33" s="31">
        <f t="shared" ref="F33" si="20">F32+E33</f>
        <v>61852</v>
      </c>
      <c r="G33" s="9">
        <f t="shared" si="18"/>
        <v>448008</v>
      </c>
      <c r="H33" s="25">
        <v>50.121600000000001</v>
      </c>
      <c r="I33" s="26">
        <f t="shared" si="11"/>
        <v>1169838.1440000001</v>
      </c>
      <c r="J33" s="32">
        <f>J32+I33</f>
        <v>3044386.7782000001</v>
      </c>
      <c r="L33" s="27">
        <f>E33/$F$33</f>
        <v>0.3773523895751148</v>
      </c>
      <c r="M33" s="10">
        <f>L33*H33</f>
        <v>18.913505529328074</v>
      </c>
      <c r="N33" s="33">
        <f>SUM(M29:M33)</f>
        <v>49.220506664295414</v>
      </c>
      <c r="O33" s="42">
        <f>(J33/F33)</f>
        <v>49.220506664295414</v>
      </c>
      <c r="P33" s="43">
        <f>J33</f>
        <v>3044386.7782000001</v>
      </c>
      <c r="Q33" s="44">
        <f>P33/175000000</f>
        <v>1.7396495875428571E-2</v>
      </c>
      <c r="S33" s="47"/>
      <c r="T33" s="50"/>
    </row>
    <row r="34" spans="2:20" s="7" customFormat="1" ht="15.75" customHeight="1">
      <c r="B34" s="35"/>
      <c r="C34" s="35"/>
      <c r="D34" s="35"/>
      <c r="E34" s="36"/>
      <c r="F34" s="37"/>
      <c r="G34" s="37"/>
      <c r="H34" s="35"/>
      <c r="I34" s="38"/>
      <c r="J34" s="38"/>
      <c r="K34" s="35"/>
      <c r="L34" s="35"/>
      <c r="M34" s="35"/>
      <c r="N34" s="35"/>
      <c r="O34" s="40"/>
      <c r="P34" s="40"/>
      <c r="Q34" s="40"/>
      <c r="S34" s="47"/>
      <c r="T34" s="50"/>
    </row>
    <row r="35" spans="2:20" s="7" customFormat="1" ht="15.75" customHeight="1">
      <c r="B35" s="28" t="s">
        <v>23</v>
      </c>
      <c r="C35" s="24">
        <v>45957</v>
      </c>
      <c r="D35" s="24">
        <v>45959</v>
      </c>
      <c r="E35" s="30">
        <v>13406</v>
      </c>
      <c r="F35" s="9">
        <f>F34+E35</f>
        <v>13406</v>
      </c>
      <c r="G35" s="9">
        <f>F35+$G$33</f>
        <v>461414</v>
      </c>
      <c r="H35" s="25">
        <v>50.708300000000001</v>
      </c>
      <c r="I35" s="26">
        <f t="shared" si="11"/>
        <v>679795.46979999996</v>
      </c>
      <c r="J35" s="26">
        <f>I35</f>
        <v>679795.46979999996</v>
      </c>
      <c r="L35" s="27">
        <f>E35/$F$39</f>
        <v>5.5635559281377485E-2</v>
      </c>
      <c r="M35" s="10">
        <f>L35*H35</f>
        <v>2.8211846307078741</v>
      </c>
      <c r="O35" s="40"/>
      <c r="P35" s="40"/>
      <c r="Q35" s="40"/>
      <c r="S35" s="47"/>
      <c r="T35" s="50"/>
    </row>
    <row r="36" spans="2:20" s="7" customFormat="1" ht="15.75" customHeight="1">
      <c r="C36" s="24">
        <v>45958</v>
      </c>
      <c r="D36" s="24">
        <v>45960</v>
      </c>
      <c r="E36" s="30">
        <v>15088</v>
      </c>
      <c r="F36" s="9">
        <f t="shared" ref="F36:F39" si="21">F35+E36</f>
        <v>28494</v>
      </c>
      <c r="G36" s="9">
        <f t="shared" ref="G36:G39" si="22">F36+$G$33</f>
        <v>476502</v>
      </c>
      <c r="H36" s="25">
        <v>50.445099999999996</v>
      </c>
      <c r="I36" s="26">
        <f t="shared" si="11"/>
        <v>761115.66879999998</v>
      </c>
      <c r="J36" s="26">
        <f t="shared" ref="J36:J38" si="23">J35+I36</f>
        <v>1440911.1385999999</v>
      </c>
      <c r="L36" s="27">
        <f>E36/$F$39</f>
        <v>6.2615941998912683E-2</v>
      </c>
      <c r="M36" s="10">
        <f>L36*H36</f>
        <v>3.1586674557293501</v>
      </c>
      <c r="O36" s="40"/>
      <c r="P36" s="40"/>
      <c r="Q36" s="40"/>
      <c r="S36" s="47"/>
      <c r="T36" s="50"/>
    </row>
    <row r="37" spans="2:20" s="7" customFormat="1" ht="15.75" customHeight="1">
      <c r="C37" s="24">
        <v>45959</v>
      </c>
      <c r="D37" s="24">
        <v>45961</v>
      </c>
      <c r="E37" s="30">
        <v>17196</v>
      </c>
      <c r="F37" s="9">
        <f t="shared" si="21"/>
        <v>45690</v>
      </c>
      <c r="G37" s="9">
        <f t="shared" si="22"/>
        <v>493698</v>
      </c>
      <c r="H37" s="25">
        <v>50.856699999999996</v>
      </c>
      <c r="I37" s="26">
        <f t="shared" si="11"/>
        <v>874531.81319999998</v>
      </c>
      <c r="J37" s="26">
        <f t="shared" si="23"/>
        <v>2315442.9517999999</v>
      </c>
      <c r="L37" s="27">
        <f>E37/$F$39</f>
        <v>7.1364245666311152E-2</v>
      </c>
      <c r="M37" s="10">
        <f>L37*H37</f>
        <v>3.6293500325778862</v>
      </c>
      <c r="O37" s="40"/>
      <c r="P37" s="40"/>
      <c r="Q37" s="40"/>
      <c r="S37" s="47"/>
      <c r="T37" s="50"/>
    </row>
    <row r="38" spans="2:20" s="7" customFormat="1" ht="15.75" customHeight="1" thickBot="1">
      <c r="C38" s="24">
        <v>45960</v>
      </c>
      <c r="D38" s="24">
        <v>45964</v>
      </c>
      <c r="E38" s="30">
        <v>93000</v>
      </c>
      <c r="F38" s="9">
        <f t="shared" si="21"/>
        <v>138690</v>
      </c>
      <c r="G38" s="9">
        <f t="shared" si="22"/>
        <v>586698</v>
      </c>
      <c r="H38" s="25">
        <v>43.087000000000003</v>
      </c>
      <c r="I38" s="26">
        <f t="shared" si="11"/>
        <v>4007091.0000000005</v>
      </c>
      <c r="J38" s="26">
        <f t="shared" si="23"/>
        <v>6322533.9517999999</v>
      </c>
      <c r="L38" s="27">
        <f>E38/$F$39</f>
        <v>0.38595457356169671</v>
      </c>
      <c r="M38" s="10">
        <f>L38*H38</f>
        <v>16.629624711052827</v>
      </c>
      <c r="O38" s="40"/>
      <c r="P38" s="40"/>
      <c r="Q38" s="40"/>
      <c r="S38" s="47"/>
      <c r="T38" s="50"/>
    </row>
    <row r="39" spans="2:20" s="7" customFormat="1" ht="15.75" customHeight="1" thickBot="1">
      <c r="C39" s="24">
        <v>45961</v>
      </c>
      <c r="D39" s="24">
        <v>45965</v>
      </c>
      <c r="E39" s="30">
        <v>102271</v>
      </c>
      <c r="F39" s="31">
        <f t="shared" si="21"/>
        <v>240961</v>
      </c>
      <c r="G39" s="9">
        <f t="shared" si="22"/>
        <v>688969</v>
      </c>
      <c r="H39" s="25">
        <v>41.982500000000002</v>
      </c>
      <c r="I39" s="26">
        <f t="shared" si="11"/>
        <v>4293592.2575000003</v>
      </c>
      <c r="J39" s="32">
        <f>J38+I39</f>
        <v>10616126.2093</v>
      </c>
      <c r="L39" s="27">
        <f>E39/$F$39</f>
        <v>0.42442967949170196</v>
      </c>
      <c r="M39" s="10">
        <f>L39*H39</f>
        <v>17.818619019260378</v>
      </c>
      <c r="N39" s="33">
        <f>SUM(M35:M39)</f>
        <v>44.057445849328317</v>
      </c>
      <c r="O39" s="42">
        <f>(J39/F39)</f>
        <v>44.057445849328317</v>
      </c>
      <c r="P39" s="43">
        <f>J39</f>
        <v>10616126.2093</v>
      </c>
      <c r="Q39" s="44">
        <f>P39/175000000</f>
        <v>6.0663578338857146E-2</v>
      </c>
      <c r="S39" s="47"/>
      <c r="T39" s="50"/>
    </row>
    <row r="40" spans="2:20" s="7" customFormat="1" ht="15.75" customHeight="1">
      <c r="B40" s="35"/>
      <c r="C40" s="35"/>
      <c r="D40" s="35"/>
      <c r="E40" s="36"/>
      <c r="F40" s="37"/>
      <c r="G40" s="37"/>
      <c r="H40" s="35"/>
      <c r="I40" s="38"/>
      <c r="J40" s="38"/>
      <c r="K40" s="35"/>
      <c r="L40" s="35"/>
      <c r="M40" s="35"/>
      <c r="N40" s="35"/>
      <c r="O40" s="40"/>
      <c r="P40" s="40"/>
      <c r="Q40" s="40"/>
      <c r="S40" s="47"/>
      <c r="T40" s="50"/>
    </row>
    <row r="41" spans="2:20" s="7" customFormat="1" ht="15.75" customHeight="1">
      <c r="B41" s="28" t="s">
        <v>26</v>
      </c>
      <c r="C41" s="24">
        <v>45964</v>
      </c>
      <c r="D41" s="24">
        <v>45966</v>
      </c>
      <c r="E41" s="30">
        <v>121063</v>
      </c>
      <c r="F41" s="9">
        <f t="shared" ref="F41:F80" si="24">F40+E41</f>
        <v>121063</v>
      </c>
      <c r="G41" s="9">
        <f>F41+$G$39</f>
        <v>810032</v>
      </c>
      <c r="H41" s="25">
        <v>39.7044</v>
      </c>
      <c r="I41" s="26">
        <f>E41*H41</f>
        <v>4806733.7772000004</v>
      </c>
      <c r="J41" s="26">
        <f>I41</f>
        <v>4806733.7772000004</v>
      </c>
      <c r="L41" s="27">
        <f>E41/$F$45</f>
        <v>0.21441424528268471</v>
      </c>
      <c r="M41" s="10">
        <f>L41*H41</f>
        <v>8.5131889604018269</v>
      </c>
      <c r="O41" s="40"/>
      <c r="P41" s="40"/>
      <c r="Q41" s="40"/>
      <c r="S41" s="47"/>
      <c r="T41" s="50"/>
    </row>
    <row r="42" spans="2:20" s="7" customFormat="1" ht="15.75" customHeight="1">
      <c r="C42" s="24">
        <v>45965</v>
      </c>
      <c r="D42" s="24">
        <v>45967</v>
      </c>
      <c r="E42" s="30">
        <v>122928</v>
      </c>
      <c r="F42" s="9">
        <f t="shared" si="24"/>
        <v>243991</v>
      </c>
      <c r="G42" s="9">
        <f>F42+$G$39</f>
        <v>932960</v>
      </c>
      <c r="H42" s="25">
        <v>37.921399999999998</v>
      </c>
      <c r="I42" s="26">
        <f t="shared" ref="I42:I45" si="25">E42*H42</f>
        <v>4661601.8591999998</v>
      </c>
      <c r="J42" s="26">
        <f>J41+I42</f>
        <v>9468335.6363999993</v>
      </c>
      <c r="L42" s="27">
        <f>E42/$F$45</f>
        <v>0.21771734009656019</v>
      </c>
      <c r="M42" s="10">
        <f>L42*H42</f>
        <v>8.2561463407376969</v>
      </c>
      <c r="O42" s="40"/>
      <c r="P42" s="40"/>
      <c r="Q42" s="40"/>
      <c r="S42" s="47"/>
      <c r="T42" s="50"/>
    </row>
    <row r="43" spans="2:20" s="7" customFormat="1" ht="15.75" customHeight="1">
      <c r="C43" s="24">
        <v>45966</v>
      </c>
      <c r="D43" s="24">
        <v>45968</v>
      </c>
      <c r="E43" s="30">
        <v>99233</v>
      </c>
      <c r="F43" s="9">
        <f t="shared" si="24"/>
        <v>343224</v>
      </c>
      <c r="G43" s="9">
        <f>F43+$G$39</f>
        <v>1032193</v>
      </c>
      <c r="H43" s="25">
        <v>38.234099999999998</v>
      </c>
      <c r="I43" s="26">
        <f t="shared" si="25"/>
        <v>3794084.4452999998</v>
      </c>
      <c r="J43" s="26">
        <f t="shared" ref="J43:J44" si="26">J42+I43</f>
        <v>13262420.081699999</v>
      </c>
      <c r="L43" s="27">
        <f t="shared" ref="L43:L45" si="27">E43/$F$45</f>
        <v>0.17575121054439963</v>
      </c>
      <c r="M43" s="10">
        <f>L43*H43</f>
        <v>6.7196893590756295</v>
      </c>
      <c r="O43" s="40"/>
      <c r="P43" s="40"/>
      <c r="Q43" s="40"/>
      <c r="S43" s="47"/>
      <c r="T43" s="50"/>
    </row>
    <row r="44" spans="2:20" s="7" customFormat="1" ht="15.75" customHeight="1" thickBot="1">
      <c r="C44" s="24">
        <v>45967</v>
      </c>
      <c r="D44" s="24">
        <v>45971</v>
      </c>
      <c r="E44" s="30">
        <v>97610</v>
      </c>
      <c r="F44" s="9">
        <f t="shared" si="24"/>
        <v>440834</v>
      </c>
      <c r="G44" s="9">
        <f>F44+$G$39</f>
        <v>1129803</v>
      </c>
      <c r="H44" s="25">
        <v>37.2363</v>
      </c>
      <c r="I44" s="26">
        <f t="shared" si="25"/>
        <v>3634635.2429999998</v>
      </c>
      <c r="J44" s="26">
        <f t="shared" si="26"/>
        <v>16897055.324699998</v>
      </c>
      <c r="L44" s="27">
        <f t="shared" si="27"/>
        <v>0.17287672106294122</v>
      </c>
      <c r="M44" s="10">
        <f>L44*H44</f>
        <v>6.4372894485159984</v>
      </c>
      <c r="O44" s="40"/>
      <c r="P44" s="40"/>
      <c r="Q44" s="40"/>
      <c r="S44" s="47"/>
      <c r="T44" s="50"/>
    </row>
    <row r="45" spans="2:20" s="7" customFormat="1" ht="15.75" customHeight="1" thickBot="1">
      <c r="C45" s="24">
        <v>45968</v>
      </c>
      <c r="D45" s="24">
        <v>45972</v>
      </c>
      <c r="E45" s="30">
        <v>123788</v>
      </c>
      <c r="F45" s="31">
        <f t="shared" si="24"/>
        <v>564622</v>
      </c>
      <c r="G45" s="9">
        <f>F45+$G$39</f>
        <v>1253591</v>
      </c>
      <c r="H45" s="25">
        <v>36.235799999999998</v>
      </c>
      <c r="I45" s="26">
        <f t="shared" si="25"/>
        <v>4485557.2103999993</v>
      </c>
      <c r="J45" s="32">
        <f>J44+I45</f>
        <v>21382612.535099998</v>
      </c>
      <c r="L45" s="27">
        <f t="shared" si="27"/>
        <v>0.21924048301341428</v>
      </c>
      <c r="M45" s="10">
        <f>L45*H45</f>
        <v>7.9443542943774768</v>
      </c>
      <c r="N45" s="33">
        <f>SUM(M41:M45)</f>
        <v>37.870668403108631</v>
      </c>
      <c r="O45" s="42">
        <f>(J45/F45)</f>
        <v>37.870668403108624</v>
      </c>
      <c r="P45" s="43">
        <f>J45</f>
        <v>21382612.535099998</v>
      </c>
      <c r="Q45" s="44">
        <f>P45/175000000</f>
        <v>0.12218635734342856</v>
      </c>
      <c r="S45" s="47"/>
      <c r="T45" s="50"/>
    </row>
    <row r="46" spans="2:20" s="7" customFormat="1" ht="15.75" customHeight="1">
      <c r="B46" s="35"/>
      <c r="C46" s="35"/>
      <c r="D46" s="35"/>
      <c r="E46" s="36"/>
      <c r="F46" s="37"/>
      <c r="G46" s="37"/>
      <c r="H46" s="35"/>
      <c r="I46" s="38"/>
      <c r="J46" s="38"/>
      <c r="K46" s="35"/>
      <c r="L46" s="35"/>
      <c r="M46" s="35"/>
      <c r="N46" s="35"/>
      <c r="O46" s="40"/>
      <c r="P46" s="40"/>
      <c r="Q46" s="40"/>
      <c r="S46" s="47"/>
      <c r="T46" s="50"/>
    </row>
    <row r="47" spans="2:20" s="7" customFormat="1" ht="15.75" customHeight="1">
      <c r="B47" s="28" t="s">
        <v>27</v>
      </c>
      <c r="C47" s="24">
        <v>45971</v>
      </c>
      <c r="D47" s="24">
        <v>45973</v>
      </c>
      <c r="E47" s="30">
        <v>102580</v>
      </c>
      <c r="F47" s="9">
        <f t="shared" si="24"/>
        <v>102580</v>
      </c>
      <c r="G47" s="9">
        <f>F47+$G$45</f>
        <v>1356171</v>
      </c>
      <c r="H47" s="25">
        <v>36.706299999999999</v>
      </c>
      <c r="I47" s="26">
        <f>E47*H47</f>
        <v>3765332.2539999997</v>
      </c>
      <c r="J47" s="26">
        <f>I47</f>
        <v>3765332.2539999997</v>
      </c>
      <c r="L47" s="27">
        <f>E47/$F$51</f>
        <v>0.48466808410111034</v>
      </c>
      <c r="M47" s="10">
        <f t="shared" ref="M47:M57" si="28">L47*H47</f>
        <v>17.790372095440585</v>
      </c>
      <c r="O47" s="40"/>
      <c r="P47" s="40"/>
      <c r="Q47" s="40"/>
      <c r="S47" s="47"/>
      <c r="T47" s="50"/>
    </row>
    <row r="48" spans="2:20" s="7" customFormat="1" ht="15.75" customHeight="1">
      <c r="C48" s="24">
        <v>45972</v>
      </c>
      <c r="D48" s="24">
        <v>45974</v>
      </c>
      <c r="E48" s="30">
        <v>1000</v>
      </c>
      <c r="F48" s="9">
        <f t="shared" si="24"/>
        <v>103580</v>
      </c>
      <c r="G48" s="9">
        <f t="shared" ref="G48:G51" si="29">F48+$G$45</f>
        <v>1357171</v>
      </c>
      <c r="H48" s="25">
        <v>36.852499999999999</v>
      </c>
      <c r="I48" s="26">
        <f t="shared" ref="I48:I51" si="30">E48*H48</f>
        <v>36852.5</v>
      </c>
      <c r="J48" s="26">
        <f>J47+I48</f>
        <v>3802184.7539999997</v>
      </c>
      <c r="L48" s="27">
        <f t="shared" ref="L48:L51" si="31">E48/$F$51</f>
        <v>4.7247814788566028E-3</v>
      </c>
      <c r="M48" s="10">
        <f t="shared" si="28"/>
        <v>0.17412000944956296</v>
      </c>
      <c r="O48" s="40"/>
      <c r="P48" s="40"/>
      <c r="Q48" s="40"/>
      <c r="S48" s="47"/>
      <c r="T48" s="50"/>
    </row>
    <row r="49" spans="2:20" s="7" customFormat="1" ht="15.75" customHeight="1">
      <c r="C49" s="24">
        <v>45973</v>
      </c>
      <c r="D49" s="24">
        <v>45975</v>
      </c>
      <c r="E49" s="30">
        <v>48297</v>
      </c>
      <c r="F49" s="9">
        <f t="shared" si="24"/>
        <v>151877</v>
      </c>
      <c r="G49" s="9">
        <f t="shared" si="29"/>
        <v>1405468</v>
      </c>
      <c r="H49" s="25">
        <v>37.708500000000001</v>
      </c>
      <c r="I49" s="26">
        <f t="shared" si="30"/>
        <v>1821207.4245</v>
      </c>
      <c r="J49" s="26">
        <f>J48+I49</f>
        <v>5623392.1784999995</v>
      </c>
      <c r="L49" s="27">
        <f t="shared" si="31"/>
        <v>0.22819277108433736</v>
      </c>
      <c r="M49" s="10">
        <f t="shared" si="28"/>
        <v>8.6048071084337359</v>
      </c>
      <c r="O49" s="40"/>
      <c r="P49" s="40"/>
      <c r="Q49" s="40"/>
      <c r="S49" s="47"/>
      <c r="T49" s="50"/>
    </row>
    <row r="50" spans="2:20" s="7" customFormat="1" ht="15.75" customHeight="1" thickBot="1">
      <c r="C50" s="24">
        <v>45974</v>
      </c>
      <c r="D50" s="24">
        <v>45978</v>
      </c>
      <c r="E50" s="30">
        <v>29991</v>
      </c>
      <c r="F50" s="9">
        <f t="shared" si="24"/>
        <v>181868</v>
      </c>
      <c r="G50" s="9">
        <f t="shared" si="29"/>
        <v>1435459</v>
      </c>
      <c r="H50" s="25">
        <v>37.198099999999997</v>
      </c>
      <c r="I50" s="26">
        <f t="shared" si="30"/>
        <v>1115608.2171</v>
      </c>
      <c r="J50" s="26">
        <f>J49+I50</f>
        <v>6739000.3955999995</v>
      </c>
      <c r="L50" s="27">
        <f t="shared" si="31"/>
        <v>0.14170092133238837</v>
      </c>
      <c r="M50" s="10">
        <f t="shared" si="28"/>
        <v>5.2710050418143153</v>
      </c>
      <c r="O50" s="40"/>
      <c r="P50" s="40"/>
      <c r="Q50" s="40"/>
      <c r="S50" s="47"/>
      <c r="T50" s="50"/>
    </row>
    <row r="51" spans="2:20" s="7" customFormat="1" ht="15.75" customHeight="1" thickBot="1">
      <c r="C51" s="24">
        <v>45975</v>
      </c>
      <c r="D51" s="24">
        <v>45979</v>
      </c>
      <c r="E51" s="30">
        <v>29782</v>
      </c>
      <c r="F51" s="31">
        <f t="shared" si="24"/>
        <v>211650</v>
      </c>
      <c r="G51" s="9">
        <f t="shared" si="29"/>
        <v>1465241</v>
      </c>
      <c r="H51" s="25">
        <v>36.278300000000002</v>
      </c>
      <c r="I51" s="26">
        <f t="shared" si="30"/>
        <v>1080440.3306</v>
      </c>
      <c r="J51" s="32">
        <f>J50+I51</f>
        <v>7819440.7261999995</v>
      </c>
      <c r="L51" s="27">
        <f t="shared" si="31"/>
        <v>0.14071344200330735</v>
      </c>
      <c r="M51" s="10">
        <f t="shared" si="28"/>
        <v>5.1048444630285852</v>
      </c>
      <c r="N51" s="33">
        <f>SUM(M47:M51)</f>
        <v>36.945148718166784</v>
      </c>
      <c r="O51" s="42">
        <f>(J51/F51)</f>
        <v>36.945148718166784</v>
      </c>
      <c r="P51" s="43">
        <f>J51</f>
        <v>7819440.7261999995</v>
      </c>
      <c r="Q51" s="44">
        <f>P51/175000000</f>
        <v>4.4682518435428566E-2</v>
      </c>
      <c r="S51" s="47"/>
      <c r="T51" s="50"/>
    </row>
    <row r="52" spans="2:20" s="7" customFormat="1" ht="15.75" customHeight="1">
      <c r="B52" s="35"/>
      <c r="C52" s="35"/>
      <c r="D52" s="35"/>
      <c r="E52" s="36"/>
      <c r="F52" s="37"/>
      <c r="G52" s="37"/>
      <c r="H52" s="35"/>
      <c r="I52" s="38"/>
      <c r="J52" s="38"/>
      <c r="K52" s="35"/>
      <c r="L52" s="35"/>
      <c r="M52" s="35"/>
      <c r="N52" s="35"/>
      <c r="O52" s="40"/>
      <c r="P52" s="40"/>
      <c r="Q52" s="40"/>
      <c r="S52" s="47"/>
      <c r="T52" s="50"/>
    </row>
    <row r="53" spans="2:20" s="7" customFormat="1" ht="15.75" customHeight="1">
      <c r="B53" s="28" t="s">
        <v>28</v>
      </c>
      <c r="C53" s="24">
        <v>45978</v>
      </c>
      <c r="D53" s="24">
        <v>45980</v>
      </c>
      <c r="E53" s="30">
        <v>23371</v>
      </c>
      <c r="F53" s="9">
        <f t="shared" si="24"/>
        <v>23371</v>
      </c>
      <c r="G53" s="9">
        <f>F53+$G$51</f>
        <v>1488612</v>
      </c>
      <c r="H53" s="25">
        <v>36.016399999999997</v>
      </c>
      <c r="I53" s="26">
        <f>E53*H53</f>
        <v>841739.28439999989</v>
      </c>
      <c r="J53" s="26">
        <f>I53</f>
        <v>841739.28439999989</v>
      </c>
      <c r="L53" s="27">
        <f>E53/$F$57</f>
        <v>0.14241925655088361</v>
      </c>
      <c r="M53" s="10">
        <f t="shared" si="28"/>
        <v>5.129428911639244</v>
      </c>
      <c r="O53" s="40"/>
      <c r="P53" s="40"/>
      <c r="Q53" s="40"/>
      <c r="S53" s="47"/>
      <c r="T53" s="50"/>
    </row>
    <row r="54" spans="2:20" s="7" customFormat="1" ht="15.75" customHeight="1">
      <c r="C54" s="24">
        <v>45979</v>
      </c>
      <c r="D54" s="24">
        <v>45981</v>
      </c>
      <c r="E54" s="30">
        <v>50000</v>
      </c>
      <c r="F54" s="9">
        <f t="shared" si="24"/>
        <v>73371</v>
      </c>
      <c r="G54" s="9">
        <f t="shared" ref="G54:G57" si="32">F54+$G$51</f>
        <v>1538612</v>
      </c>
      <c r="H54" s="25">
        <v>35.969200000000001</v>
      </c>
      <c r="I54" s="26">
        <f t="shared" ref="I54:I57" si="33">E54*H54</f>
        <v>1798460</v>
      </c>
      <c r="J54" s="26">
        <f>J53+I54</f>
        <v>2640199.2843999998</v>
      </c>
      <c r="L54" s="27">
        <f t="shared" ref="L54:L57" si="34">E54/$F$57</f>
        <v>0.30469226081657524</v>
      </c>
      <c r="M54" s="10">
        <f t="shared" si="28"/>
        <v>10.959536867763559</v>
      </c>
      <c r="O54" s="40"/>
      <c r="P54" s="40"/>
      <c r="Q54" s="40"/>
      <c r="S54" s="47"/>
      <c r="T54" s="50"/>
    </row>
    <row r="55" spans="2:20" s="7" customFormat="1" ht="15.75" customHeight="1">
      <c r="C55" s="24">
        <v>45980</v>
      </c>
      <c r="D55" s="24">
        <v>45982</v>
      </c>
      <c r="E55" s="30">
        <v>29639</v>
      </c>
      <c r="F55" s="9">
        <f t="shared" si="24"/>
        <v>103010</v>
      </c>
      <c r="G55" s="9">
        <f t="shared" si="32"/>
        <v>1568251</v>
      </c>
      <c r="H55" s="25">
        <v>35.990900000000003</v>
      </c>
      <c r="I55" s="26">
        <f t="shared" si="33"/>
        <v>1066734.2851000002</v>
      </c>
      <c r="J55" s="26">
        <f>J54+I55</f>
        <v>3706933.5695000002</v>
      </c>
      <c r="L55" s="27">
        <f t="shared" si="34"/>
        <v>0.18061547836684949</v>
      </c>
      <c r="M55" s="10">
        <f t="shared" si="28"/>
        <v>6.5005136203534439</v>
      </c>
      <c r="O55" s="40"/>
      <c r="P55" s="40"/>
      <c r="Q55" s="40"/>
      <c r="S55" s="47"/>
      <c r="T55" s="50"/>
    </row>
    <row r="56" spans="2:20" s="7" customFormat="1" ht="15.75" customHeight="1" thickBot="1">
      <c r="C56" s="24">
        <v>45981</v>
      </c>
      <c r="D56" s="24">
        <v>45985</v>
      </c>
      <c r="E56" s="30">
        <v>30000</v>
      </c>
      <c r="F56" s="9">
        <f t="shared" si="24"/>
        <v>133010</v>
      </c>
      <c r="G56" s="9">
        <f t="shared" si="32"/>
        <v>1598251</v>
      </c>
      <c r="H56" s="25">
        <v>35.589300000000001</v>
      </c>
      <c r="I56" s="26">
        <f t="shared" si="33"/>
        <v>1067679</v>
      </c>
      <c r="J56" s="26">
        <f>J55+I56</f>
        <v>4774612.5695000002</v>
      </c>
      <c r="L56" s="27">
        <f t="shared" si="34"/>
        <v>0.18281535648994515</v>
      </c>
      <c r="M56" s="10">
        <f t="shared" si="28"/>
        <v>6.5062705667276051</v>
      </c>
      <c r="O56" s="40"/>
      <c r="P56" s="40"/>
      <c r="Q56" s="40"/>
      <c r="S56" s="47"/>
      <c r="T56" s="50"/>
    </row>
    <row r="57" spans="2:20" s="7" customFormat="1" ht="15.75" customHeight="1" thickBot="1">
      <c r="C57" s="24">
        <v>45982</v>
      </c>
      <c r="D57" s="24">
        <v>45986</v>
      </c>
      <c r="E57" s="30">
        <v>31090</v>
      </c>
      <c r="F57" s="31">
        <f t="shared" si="24"/>
        <v>164100</v>
      </c>
      <c r="G57" s="9">
        <f t="shared" si="32"/>
        <v>1629341</v>
      </c>
      <c r="H57" s="25">
        <v>35.192500000000003</v>
      </c>
      <c r="I57" s="26">
        <f t="shared" si="33"/>
        <v>1094134.8250000002</v>
      </c>
      <c r="J57" s="32">
        <f>J56+I57</f>
        <v>5868747.3945000004</v>
      </c>
      <c r="L57" s="27">
        <f t="shared" si="34"/>
        <v>0.1894576477757465</v>
      </c>
      <c r="M57" s="10">
        <f t="shared" si="28"/>
        <v>6.6674882693479596</v>
      </c>
      <c r="N57" s="33">
        <f>SUM(M53:M57)</f>
        <v>35.763238235831807</v>
      </c>
      <c r="O57" s="42">
        <f>(J57/F57)</f>
        <v>35.763238235831814</v>
      </c>
      <c r="P57" s="43">
        <f>J57</f>
        <v>5868747.3945000004</v>
      </c>
      <c r="Q57" s="44">
        <f>P57/175000000</f>
        <v>3.3535699397142862E-2</v>
      </c>
      <c r="S57" s="47"/>
      <c r="T57" s="50"/>
    </row>
    <row r="58" spans="2:20" s="7" customFormat="1" ht="15.75" customHeight="1">
      <c r="B58" s="35"/>
      <c r="C58" s="35"/>
      <c r="D58" s="35"/>
      <c r="E58" s="36"/>
      <c r="F58" s="37"/>
      <c r="G58" s="37"/>
      <c r="H58" s="35"/>
      <c r="I58" s="38"/>
      <c r="J58" s="38"/>
      <c r="K58" s="35"/>
      <c r="L58" s="35"/>
      <c r="M58" s="35"/>
      <c r="N58" s="35"/>
      <c r="O58" s="40"/>
      <c r="P58" s="40"/>
      <c r="Q58" s="40"/>
      <c r="S58" s="47"/>
      <c r="T58" s="50"/>
    </row>
    <row r="59" spans="2:20" s="7" customFormat="1" ht="15.75" customHeight="1">
      <c r="B59" s="28" t="s">
        <v>29</v>
      </c>
      <c r="C59" s="24">
        <v>45985</v>
      </c>
      <c r="D59" s="24">
        <v>45987</v>
      </c>
      <c r="E59" s="30">
        <v>68090</v>
      </c>
      <c r="F59" s="9">
        <f t="shared" si="24"/>
        <v>68090</v>
      </c>
      <c r="G59" s="9">
        <f>F59+$G$57</f>
        <v>1697431</v>
      </c>
      <c r="H59" s="25">
        <v>36.091299999999997</v>
      </c>
      <c r="I59" s="26">
        <f>E59*H59</f>
        <v>2457456.6169999996</v>
      </c>
      <c r="J59" s="26">
        <f>I59</f>
        <v>2457456.6169999996</v>
      </c>
      <c r="L59" s="27">
        <f>E59/$F$63</f>
        <v>0.17868342671197826</v>
      </c>
      <c r="M59" s="10">
        <f t="shared" ref="M59:M63" si="35">L59*H59</f>
        <v>6.44891715849002</v>
      </c>
      <c r="O59" s="40"/>
      <c r="P59" s="40"/>
      <c r="Q59" s="40"/>
      <c r="S59" s="47"/>
      <c r="T59" s="50"/>
    </row>
    <row r="60" spans="2:20" s="7" customFormat="1" ht="15.75" customHeight="1">
      <c r="C60" s="24">
        <v>45986</v>
      </c>
      <c r="D60" s="24">
        <v>45988</v>
      </c>
      <c r="E60" s="30">
        <v>63659</v>
      </c>
      <c r="F60" s="9">
        <f t="shared" si="24"/>
        <v>131749</v>
      </c>
      <c r="G60" s="9">
        <f t="shared" ref="G60:G63" si="36">F60+$G$57</f>
        <v>1761090</v>
      </c>
      <c r="H60" s="25">
        <v>36.317599999999999</v>
      </c>
      <c r="I60" s="26">
        <f t="shared" ref="I60:I63" si="37">E60*H60</f>
        <v>2311942.0984</v>
      </c>
      <c r="J60" s="26">
        <f>J59+I60</f>
        <v>4769398.7153999992</v>
      </c>
      <c r="L60" s="27">
        <f t="shared" ref="L60:L63" si="38">E60/$F$63</f>
        <v>0.16705548922099905</v>
      </c>
      <c r="M60" s="10">
        <f t="shared" si="35"/>
        <v>6.0670544353325546</v>
      </c>
      <c r="O60" s="40"/>
      <c r="P60" s="40"/>
      <c r="Q60" s="40"/>
      <c r="S60" s="47"/>
      <c r="T60" s="50"/>
    </row>
    <row r="61" spans="2:20" s="7" customFormat="1" ht="15.75" customHeight="1">
      <c r="C61" s="24">
        <v>45987</v>
      </c>
      <c r="D61" s="24">
        <v>45989</v>
      </c>
      <c r="E61" s="30">
        <v>72712</v>
      </c>
      <c r="F61" s="9">
        <f t="shared" si="24"/>
        <v>204461</v>
      </c>
      <c r="G61" s="9">
        <f t="shared" si="36"/>
        <v>1833802</v>
      </c>
      <c r="H61" s="25">
        <v>36.844900000000003</v>
      </c>
      <c r="I61" s="26">
        <f t="shared" si="37"/>
        <v>2679066.3688000003</v>
      </c>
      <c r="J61" s="26">
        <f>J60+I61</f>
        <v>7448465.0841999995</v>
      </c>
      <c r="L61" s="27">
        <f t="shared" si="38"/>
        <v>0.19081259102777742</v>
      </c>
      <c r="M61" s="10">
        <f t="shared" si="35"/>
        <v>7.030470835159357</v>
      </c>
      <c r="O61" s="40"/>
      <c r="P61" s="40"/>
      <c r="Q61" s="40"/>
      <c r="S61" s="47"/>
      <c r="T61" s="50"/>
    </row>
    <row r="62" spans="2:20" s="7" customFormat="1" ht="15.75" customHeight="1" thickBot="1">
      <c r="C62" s="24">
        <v>45988</v>
      </c>
      <c r="D62" s="24">
        <v>45992</v>
      </c>
      <c r="E62" s="30">
        <v>91561</v>
      </c>
      <c r="F62" s="9">
        <f t="shared" si="24"/>
        <v>296022</v>
      </c>
      <c r="G62" s="9">
        <f t="shared" si="36"/>
        <v>1925363</v>
      </c>
      <c r="H62" s="25">
        <v>37.684600000000003</v>
      </c>
      <c r="I62" s="26">
        <f t="shared" si="37"/>
        <v>3450439.6606000001</v>
      </c>
      <c r="J62" s="26">
        <f>J61+I62</f>
        <v>10898904.7448</v>
      </c>
      <c r="L62" s="27">
        <f t="shared" si="38"/>
        <v>0.24027659323212575</v>
      </c>
      <c r="M62" s="10">
        <f t="shared" si="35"/>
        <v>9.0547273053153674</v>
      </c>
      <c r="O62" s="40"/>
      <c r="P62" s="40"/>
      <c r="Q62" s="40"/>
      <c r="S62" s="51"/>
      <c r="T62" s="52"/>
    </row>
    <row r="63" spans="2:20" s="7" customFormat="1" ht="15.75" customHeight="1" thickBot="1">
      <c r="C63" s="24">
        <v>45989</v>
      </c>
      <c r="D63" s="24">
        <v>45993</v>
      </c>
      <c r="E63" s="30">
        <v>85043</v>
      </c>
      <c r="F63" s="31">
        <f t="shared" si="24"/>
        <v>381065</v>
      </c>
      <c r="G63" s="9">
        <f t="shared" si="36"/>
        <v>2010406</v>
      </c>
      <c r="H63" s="25">
        <v>38.077300000000001</v>
      </c>
      <c r="I63" s="26">
        <f t="shared" si="37"/>
        <v>3238207.8239000002</v>
      </c>
      <c r="J63" s="32">
        <f>J62+I63</f>
        <v>14137112.568700001</v>
      </c>
      <c r="L63" s="27">
        <f t="shared" si="38"/>
        <v>0.22317189980711952</v>
      </c>
      <c r="M63" s="10">
        <f t="shared" si="35"/>
        <v>8.4977833805256324</v>
      </c>
      <c r="N63" s="33">
        <f>SUM(M59:M63)</f>
        <v>37.098953114822933</v>
      </c>
      <c r="O63" s="40"/>
      <c r="P63" s="40"/>
      <c r="Q63" s="40"/>
      <c r="S63" s="47"/>
      <c r="T63" s="50"/>
    </row>
    <row r="64" spans="2:20" s="7" customFormat="1" ht="15.75" customHeight="1">
      <c r="B64" s="35"/>
      <c r="C64" s="35"/>
      <c r="D64" s="35"/>
      <c r="E64" s="36"/>
      <c r="F64" s="37"/>
      <c r="G64" s="37"/>
      <c r="H64" s="35"/>
      <c r="I64" s="38"/>
      <c r="J64" s="38"/>
      <c r="K64" s="35"/>
      <c r="L64" s="35"/>
      <c r="M64" s="35"/>
      <c r="N64" s="35"/>
      <c r="O64" s="40"/>
      <c r="P64" s="40"/>
      <c r="Q64" s="40"/>
    </row>
    <row r="65" spans="2:20" s="7" customFormat="1" ht="15.75" customHeight="1">
      <c r="B65" s="28" t="s">
        <v>30</v>
      </c>
      <c r="C65" s="24">
        <v>45992</v>
      </c>
      <c r="D65" s="24">
        <v>45994</v>
      </c>
      <c r="E65" s="30">
        <v>85622</v>
      </c>
      <c r="F65" s="9">
        <f t="shared" si="24"/>
        <v>85622</v>
      </c>
      <c r="G65" s="9">
        <f>F65+$G$63</f>
        <v>2096028</v>
      </c>
      <c r="H65" s="25">
        <v>37.668199999999999</v>
      </c>
      <c r="I65" s="26">
        <f>E65*H65</f>
        <v>3225226.6203999999</v>
      </c>
      <c r="J65" s="26">
        <f>I65</f>
        <v>3225226.6203999999</v>
      </c>
      <c r="L65" s="27">
        <f>E65/$F$69</f>
        <v>0.18588343587583744</v>
      </c>
      <c r="M65" s="10">
        <f t="shared" ref="M65:M71" si="39">L65*H65</f>
        <v>7.0018944392582201</v>
      </c>
      <c r="O65" s="40"/>
      <c r="P65" s="40"/>
      <c r="Q65" s="40"/>
      <c r="S65" s="47"/>
      <c r="T65" s="50"/>
    </row>
    <row r="66" spans="2:20" s="7" customFormat="1" ht="15.75" customHeight="1">
      <c r="C66" s="24">
        <v>45993</v>
      </c>
      <c r="D66" s="24">
        <v>45995</v>
      </c>
      <c r="E66" s="30">
        <v>100787</v>
      </c>
      <c r="F66" s="9">
        <f t="shared" si="24"/>
        <v>186409</v>
      </c>
      <c r="G66" s="9">
        <f t="shared" ref="G66:G69" si="40">F66+$G$63</f>
        <v>2196815</v>
      </c>
      <c r="H66" s="25">
        <v>37.605899999999998</v>
      </c>
      <c r="I66" s="26">
        <f t="shared" ref="I66:I69" si="41">E66*H66</f>
        <v>3790185.8432999998</v>
      </c>
      <c r="J66" s="26">
        <f>J65+I66</f>
        <v>7015412.4637000002</v>
      </c>
      <c r="L66" s="27">
        <f t="shared" ref="L66:L69" si="42">E66/$F$69</f>
        <v>0.2188063097290186</v>
      </c>
      <c r="M66" s="10">
        <f t="shared" si="39"/>
        <v>8.2284082030384997</v>
      </c>
      <c r="O66" s="40"/>
      <c r="P66" s="40"/>
      <c r="Q66" s="40"/>
      <c r="S66" s="47"/>
      <c r="T66" s="50"/>
    </row>
    <row r="67" spans="2:20" s="7" customFormat="1" ht="15.75" customHeight="1">
      <c r="C67" s="24">
        <v>45994</v>
      </c>
      <c r="D67" s="24">
        <v>45996</v>
      </c>
      <c r="E67" s="30">
        <v>109866</v>
      </c>
      <c r="F67" s="9">
        <f t="shared" si="24"/>
        <v>296275</v>
      </c>
      <c r="G67" s="9">
        <f t="shared" si="40"/>
        <v>2306681</v>
      </c>
      <c r="H67" s="25">
        <v>37.661299999999997</v>
      </c>
      <c r="I67" s="26">
        <f t="shared" si="41"/>
        <v>4137696.3857999998</v>
      </c>
      <c r="J67" s="26">
        <f>J66+I67</f>
        <v>11153108.8495</v>
      </c>
      <c r="L67" s="27">
        <f t="shared" si="42"/>
        <v>0.23851661449084063</v>
      </c>
      <c r="M67" s="10">
        <f t="shared" si="39"/>
        <v>8.9828457733238949</v>
      </c>
      <c r="O67" s="40"/>
      <c r="P67" s="40"/>
      <c r="Q67" s="40"/>
      <c r="S67" s="47"/>
      <c r="T67" s="50"/>
    </row>
    <row r="68" spans="2:20" s="7" customFormat="1" ht="15.75" customHeight="1" thickBot="1">
      <c r="C68" s="24">
        <v>45995</v>
      </c>
      <c r="D68" s="24">
        <v>45999</v>
      </c>
      <c r="E68" s="30">
        <v>90402</v>
      </c>
      <c r="F68" s="9">
        <f t="shared" si="24"/>
        <v>386677</v>
      </c>
      <c r="G68" s="9">
        <f t="shared" si="40"/>
        <v>2397083</v>
      </c>
      <c r="H68" s="25">
        <v>36.882899999999999</v>
      </c>
      <c r="I68" s="26">
        <f t="shared" si="41"/>
        <v>3334287.9257999999</v>
      </c>
      <c r="J68" s="26">
        <f>J67+I68</f>
        <v>14487396.7753</v>
      </c>
      <c r="L68" s="27">
        <f t="shared" si="42"/>
        <v>0.19626070834654011</v>
      </c>
      <c r="M68" s="10">
        <f t="shared" si="39"/>
        <v>7.2386640798746038</v>
      </c>
      <c r="O68" s="40"/>
      <c r="P68" s="40"/>
      <c r="Q68" s="40"/>
      <c r="S68" s="47"/>
      <c r="T68" s="50"/>
    </row>
    <row r="69" spans="2:20" s="7" customFormat="1" ht="15.75" customHeight="1" thickBot="1">
      <c r="C69" s="24">
        <v>45996</v>
      </c>
      <c r="D69" s="24">
        <v>46000</v>
      </c>
      <c r="E69" s="30">
        <v>73945</v>
      </c>
      <c r="F69" s="31">
        <f t="shared" si="24"/>
        <v>460622</v>
      </c>
      <c r="G69" s="9">
        <f t="shared" si="40"/>
        <v>2471028</v>
      </c>
      <c r="H69" s="25">
        <v>37.186999999999998</v>
      </c>
      <c r="I69" s="26">
        <f t="shared" si="41"/>
        <v>2749792.7149999999</v>
      </c>
      <c r="J69" s="32">
        <f>J68+I69</f>
        <v>17237189.4903</v>
      </c>
      <c r="L69" s="27">
        <f t="shared" si="42"/>
        <v>0.16053293155776319</v>
      </c>
      <c r="M69" s="10">
        <f t="shared" si="39"/>
        <v>5.9697381258385391</v>
      </c>
      <c r="N69" s="33">
        <f>SUM(M65:M69)</f>
        <v>37.421550621333758</v>
      </c>
      <c r="O69" s="40"/>
      <c r="P69" s="40"/>
      <c r="Q69" s="40"/>
      <c r="S69" s="47"/>
      <c r="T69" s="50"/>
    </row>
    <row r="70" spans="2:20" s="7" customFormat="1" ht="15.75" customHeight="1">
      <c r="B70" s="35"/>
      <c r="C70" s="35"/>
      <c r="D70" s="35"/>
      <c r="E70" s="36"/>
      <c r="F70" s="37"/>
      <c r="G70" s="37"/>
      <c r="H70" s="35"/>
      <c r="I70" s="38"/>
      <c r="J70" s="38"/>
      <c r="K70" s="35"/>
      <c r="L70" s="35"/>
      <c r="M70" s="35"/>
      <c r="N70" s="35"/>
      <c r="O70" s="40"/>
      <c r="P70" s="40"/>
      <c r="Q70" s="40"/>
      <c r="S70" s="47"/>
      <c r="T70" s="50"/>
    </row>
    <row r="71" spans="2:20" s="7" customFormat="1" ht="15.75" customHeight="1">
      <c r="B71" s="28" t="s">
        <v>31</v>
      </c>
      <c r="C71" s="24">
        <v>45999</v>
      </c>
      <c r="D71" s="24">
        <v>46001</v>
      </c>
      <c r="E71" s="30">
        <v>62869</v>
      </c>
      <c r="F71" s="9">
        <f t="shared" si="24"/>
        <v>62869</v>
      </c>
      <c r="G71" s="9">
        <f>F71+$G$69</f>
        <v>2533897</v>
      </c>
      <c r="H71" s="25">
        <v>36.667299999999997</v>
      </c>
      <c r="I71" s="26">
        <f t="shared" ref="I71:I85" si="43">E71*H71</f>
        <v>2305236.4836999997</v>
      </c>
      <c r="J71" s="26">
        <f>I71</f>
        <v>2305236.4836999997</v>
      </c>
      <c r="L71" s="27">
        <f>E71/$F$75</f>
        <v>0.19216943702354242</v>
      </c>
      <c r="M71" s="10">
        <f t="shared" si="39"/>
        <v>7.046334398173336</v>
      </c>
      <c r="O71" s="40"/>
      <c r="P71" s="40"/>
      <c r="Q71" s="40"/>
      <c r="S71" s="47"/>
      <c r="T71" s="50"/>
    </row>
    <row r="72" spans="2:20" s="7" customFormat="1" ht="15.75" customHeight="1">
      <c r="C72" s="24">
        <v>46000</v>
      </c>
      <c r="D72" s="24">
        <v>46002</v>
      </c>
      <c r="E72" s="30">
        <v>39140</v>
      </c>
      <c r="F72" s="9">
        <f t="shared" si="24"/>
        <v>102009</v>
      </c>
      <c r="G72" s="9">
        <f t="shared" ref="G72:G75" si="44">F72+$G$69</f>
        <v>2573037</v>
      </c>
      <c r="H72" s="25">
        <v>36.207700000000003</v>
      </c>
      <c r="I72" s="26">
        <f t="shared" si="43"/>
        <v>1417169.378</v>
      </c>
      <c r="J72" s="26">
        <f>J71+I72</f>
        <v>3722405.8616999998</v>
      </c>
      <c r="L72" s="27">
        <f t="shared" ref="L72:L75" si="45">E72/$F$75</f>
        <v>0.11963784639649828</v>
      </c>
      <c r="M72" s="10">
        <f t="shared" ref="M72:M75" si="46">L72*H72</f>
        <v>4.3318112509704916</v>
      </c>
      <c r="O72" s="40"/>
      <c r="P72" s="40"/>
      <c r="Q72" s="40"/>
      <c r="S72" s="47"/>
      <c r="T72" s="50"/>
    </row>
    <row r="73" spans="2:20" s="7" customFormat="1" ht="15.75" customHeight="1">
      <c r="C73" s="24">
        <v>46001</v>
      </c>
      <c r="D73" s="24">
        <v>46003</v>
      </c>
      <c r="E73" s="30">
        <v>59688</v>
      </c>
      <c r="F73" s="9">
        <f t="shared" si="24"/>
        <v>161697</v>
      </c>
      <c r="G73" s="9">
        <f t="shared" si="44"/>
        <v>2632725</v>
      </c>
      <c r="H73" s="25">
        <v>36.033200000000001</v>
      </c>
      <c r="I73" s="26">
        <f t="shared" si="43"/>
        <v>2150749.6416000002</v>
      </c>
      <c r="J73" s="26">
        <f>J72+I73</f>
        <v>5873155.5033</v>
      </c>
      <c r="L73" s="27">
        <f t="shared" si="45"/>
        <v>0.18244618742243715</v>
      </c>
      <c r="M73" s="10">
        <f t="shared" si="46"/>
        <v>6.5741199606301626</v>
      </c>
      <c r="O73" s="40"/>
      <c r="P73" s="40"/>
      <c r="Q73" s="40"/>
      <c r="S73" s="47"/>
      <c r="T73" s="50"/>
    </row>
    <row r="74" spans="2:20" s="7" customFormat="1" ht="15.75" customHeight="1" thickBot="1">
      <c r="C74" s="24">
        <v>46002</v>
      </c>
      <c r="D74" s="24">
        <v>46006</v>
      </c>
      <c r="E74" s="30">
        <v>72829</v>
      </c>
      <c r="F74" s="9">
        <f t="shared" si="24"/>
        <v>234526</v>
      </c>
      <c r="G74" s="9">
        <f t="shared" si="44"/>
        <v>2705554</v>
      </c>
      <c r="H74" s="25">
        <v>35.933300000000003</v>
      </c>
      <c r="I74" s="26">
        <f t="shared" si="43"/>
        <v>2616986.3057000004</v>
      </c>
      <c r="J74" s="26">
        <f>J73+I74</f>
        <v>8490141.8090000004</v>
      </c>
      <c r="L74" s="27">
        <f t="shared" si="45"/>
        <v>0.22261381490062784</v>
      </c>
      <c r="M74" s="10">
        <f t="shared" si="46"/>
        <v>7.9992489949687311</v>
      </c>
      <c r="O74" s="40"/>
      <c r="P74" s="40"/>
      <c r="Q74" s="40"/>
      <c r="S74" s="47"/>
      <c r="T74" s="50"/>
    </row>
    <row r="75" spans="2:20" s="7" customFormat="1" ht="15.75" customHeight="1" thickBot="1">
      <c r="C75" s="24">
        <v>46003</v>
      </c>
      <c r="D75" s="24">
        <v>46007</v>
      </c>
      <c r="E75" s="30">
        <v>92628</v>
      </c>
      <c r="F75" s="31">
        <f t="shared" si="24"/>
        <v>327154</v>
      </c>
      <c r="G75" s="9">
        <f t="shared" si="44"/>
        <v>2798182</v>
      </c>
      <c r="H75" s="25">
        <v>36.329799999999999</v>
      </c>
      <c r="I75" s="26">
        <f t="shared" si="43"/>
        <v>3365156.7143999999</v>
      </c>
      <c r="J75" s="32">
        <f>J74+I75</f>
        <v>11855298.523400001</v>
      </c>
      <c r="L75" s="27">
        <f t="shared" si="45"/>
        <v>0.28313271425689429</v>
      </c>
      <c r="M75" s="10">
        <f t="shared" si="46"/>
        <v>10.286154882410118</v>
      </c>
      <c r="N75" s="33">
        <f>SUM(M71:M75)</f>
        <v>36.237669487152843</v>
      </c>
      <c r="O75" s="40"/>
      <c r="P75" s="40"/>
      <c r="Q75" s="40"/>
      <c r="S75" s="47"/>
      <c r="T75" s="50"/>
    </row>
    <row r="76" spans="2:20" s="7" customFormat="1" ht="15.75" customHeight="1">
      <c r="B76" s="35"/>
      <c r="C76" s="35"/>
      <c r="D76" s="35"/>
      <c r="E76" s="36"/>
      <c r="F76" s="37"/>
      <c r="G76" s="37"/>
      <c r="H76" s="35"/>
      <c r="I76" s="38"/>
      <c r="J76" s="38"/>
      <c r="K76" s="35"/>
      <c r="L76" s="35"/>
      <c r="M76" s="35"/>
      <c r="N76" s="35"/>
      <c r="O76" s="40"/>
      <c r="P76" s="40"/>
      <c r="Q76" s="40"/>
      <c r="S76" s="47"/>
      <c r="T76" s="50"/>
    </row>
    <row r="77" spans="2:20" s="7" customFormat="1" ht="15.75" customHeight="1">
      <c r="B77" s="28" t="s">
        <v>32</v>
      </c>
      <c r="C77" s="24">
        <v>46006</v>
      </c>
      <c r="D77" s="24">
        <v>46008</v>
      </c>
      <c r="E77" s="30">
        <v>70641</v>
      </c>
      <c r="F77" s="9">
        <f t="shared" si="24"/>
        <v>70641</v>
      </c>
      <c r="G77" s="9">
        <f>F77+$G$75</f>
        <v>2868823</v>
      </c>
      <c r="H77" s="25">
        <v>36.235199999999999</v>
      </c>
      <c r="I77" s="26">
        <f t="shared" si="43"/>
        <v>2559690.7631999999</v>
      </c>
      <c r="J77" s="26">
        <f>I77</f>
        <v>2559690.7631999999</v>
      </c>
      <c r="L77" s="27">
        <f>E77/$F$81</f>
        <v>0.17092811393755791</v>
      </c>
      <c r="M77" s="10">
        <f t="shared" ref="M77:M81" si="47">L77*H77</f>
        <v>6.193614394150198</v>
      </c>
      <c r="O77" s="40"/>
      <c r="P77" s="40"/>
      <c r="Q77" s="40"/>
      <c r="S77" s="47"/>
      <c r="T77" s="50"/>
    </row>
    <row r="78" spans="2:20" s="7" customFormat="1" ht="15.75" customHeight="1">
      <c r="C78" s="24">
        <v>46007</v>
      </c>
      <c r="D78" s="24">
        <v>46009</v>
      </c>
      <c r="E78" s="30">
        <v>54486</v>
      </c>
      <c r="F78" s="9">
        <f t="shared" si="24"/>
        <v>125127</v>
      </c>
      <c r="G78" s="9">
        <f t="shared" ref="G78:G81" si="48">F78+$G$75</f>
        <v>2923309</v>
      </c>
      <c r="H78" s="25">
        <v>36.302399999999999</v>
      </c>
      <c r="I78" s="26">
        <f t="shared" si="43"/>
        <v>1977972.5663999999</v>
      </c>
      <c r="J78" s="26">
        <f>J77+I78</f>
        <v>4537663.3295999998</v>
      </c>
      <c r="L78" s="27">
        <f t="shared" ref="L78:L81" si="49">E78/$F$81</f>
        <v>0.13183829809886299</v>
      </c>
      <c r="M78" s="10">
        <f t="shared" si="47"/>
        <v>4.7860466329041635</v>
      </c>
      <c r="O78" s="40"/>
      <c r="P78" s="40"/>
      <c r="Q78" s="40"/>
      <c r="S78" s="47"/>
      <c r="T78" s="50"/>
    </row>
    <row r="79" spans="2:20" s="7" customFormat="1" ht="15.75" customHeight="1">
      <c r="C79" s="24">
        <v>46008</v>
      </c>
      <c r="D79" s="24">
        <v>46010</v>
      </c>
      <c r="E79" s="30">
        <v>87374</v>
      </c>
      <c r="F79" s="9">
        <f t="shared" si="24"/>
        <v>212501</v>
      </c>
      <c r="G79" s="9">
        <f t="shared" si="48"/>
        <v>3010683</v>
      </c>
      <c r="H79" s="25">
        <v>36.066499999999998</v>
      </c>
      <c r="I79" s="26">
        <f t="shared" si="43"/>
        <v>3151274.3709999998</v>
      </c>
      <c r="J79" s="26">
        <f>J78+I79</f>
        <v>7688937.7006000001</v>
      </c>
      <c r="L79" s="27">
        <f t="shared" si="49"/>
        <v>0.21141650071743301</v>
      </c>
      <c r="M79" s="10">
        <f t="shared" si="47"/>
        <v>7.6250532231252972</v>
      </c>
      <c r="O79" s="40"/>
      <c r="P79" s="40"/>
      <c r="Q79" s="40"/>
      <c r="S79" s="47"/>
      <c r="T79" s="50"/>
    </row>
    <row r="80" spans="2:20" s="7" customFormat="1" ht="15.75" customHeight="1" thickBot="1">
      <c r="C80" s="24">
        <v>46009</v>
      </c>
      <c r="D80" s="24">
        <v>46013</v>
      </c>
      <c r="E80" s="30">
        <v>98401</v>
      </c>
      <c r="F80" s="9">
        <f t="shared" si="24"/>
        <v>310902</v>
      </c>
      <c r="G80" s="9">
        <f t="shared" si="48"/>
        <v>3109084</v>
      </c>
      <c r="H80" s="25">
        <v>36.1145</v>
      </c>
      <c r="I80" s="26">
        <f t="shared" si="43"/>
        <v>3553702.9145</v>
      </c>
      <c r="J80" s="26">
        <f>J79+I80</f>
        <v>11242640.6151</v>
      </c>
      <c r="L80" s="27">
        <f t="shared" si="49"/>
        <v>0.238098233880744</v>
      </c>
      <c r="M80" s="10">
        <f t="shared" si="47"/>
        <v>8.598798667486129</v>
      </c>
      <c r="O80" s="40"/>
      <c r="P80" s="40"/>
      <c r="Q80" s="40"/>
      <c r="S80" s="47"/>
      <c r="T80" s="50"/>
    </row>
    <row r="81" spans="2:20" s="7" customFormat="1" ht="15.75" customHeight="1" thickBot="1">
      <c r="C81" s="24">
        <v>46010</v>
      </c>
      <c r="D81" s="24">
        <v>46014</v>
      </c>
      <c r="E81" s="30">
        <v>102377</v>
      </c>
      <c r="F81" s="31">
        <f>F80+E81</f>
        <v>413279</v>
      </c>
      <c r="G81" s="9">
        <f t="shared" si="48"/>
        <v>3211461</v>
      </c>
      <c r="H81" s="25">
        <v>35.809699999999999</v>
      </c>
      <c r="I81" s="26">
        <f t="shared" si="43"/>
        <v>3666089.6568999998</v>
      </c>
      <c r="J81" s="32">
        <f>J80+I81</f>
        <v>14908730.272</v>
      </c>
      <c r="L81" s="27">
        <f t="shared" si="49"/>
        <v>0.24771885336540206</v>
      </c>
      <c r="M81" s="10">
        <f t="shared" si="47"/>
        <v>8.8707378233590379</v>
      </c>
      <c r="N81" s="33">
        <f>SUM(M77:M81)</f>
        <v>36.074250741024827</v>
      </c>
      <c r="O81" s="40"/>
      <c r="P81" s="40"/>
      <c r="Q81" s="40"/>
      <c r="S81" s="47"/>
      <c r="T81" s="50"/>
    </row>
    <row r="82" spans="2:20" s="7" customFormat="1" ht="15.75" customHeight="1">
      <c r="B82" s="35"/>
      <c r="C82" s="35"/>
      <c r="D82" s="35"/>
      <c r="E82" s="36"/>
      <c r="F82" s="37"/>
      <c r="G82" s="37"/>
      <c r="H82" s="35"/>
      <c r="I82" s="38"/>
      <c r="J82" s="38"/>
      <c r="K82" s="35"/>
      <c r="L82" s="35"/>
      <c r="M82" s="35"/>
      <c r="N82" s="35"/>
      <c r="O82" s="40"/>
      <c r="P82" s="40"/>
      <c r="Q82" s="40"/>
      <c r="S82" s="47"/>
      <c r="T82" s="50"/>
    </row>
    <row r="83" spans="2:20" s="7" customFormat="1" ht="15.75" customHeight="1">
      <c r="B83" s="28" t="s">
        <v>33</v>
      </c>
      <c r="C83" s="24">
        <v>46013</v>
      </c>
      <c r="D83" s="24">
        <v>46015</v>
      </c>
      <c r="E83" s="30">
        <v>88945</v>
      </c>
      <c r="F83" s="9">
        <f t="shared" ref="F83:F86" si="50">F82+E83</f>
        <v>88945</v>
      </c>
      <c r="G83" s="9">
        <f>F83+$G$81</f>
        <v>3300406</v>
      </c>
      <c r="H83" s="25">
        <v>35.112000000000002</v>
      </c>
      <c r="I83" s="26">
        <f t="shared" si="43"/>
        <v>3123036.8400000003</v>
      </c>
      <c r="J83" s="26">
        <f>I83</f>
        <v>3123036.8400000003</v>
      </c>
      <c r="L83" s="27">
        <f>E83/$F$87</f>
        <v>0.39952117648644159</v>
      </c>
      <c r="M83" s="10">
        <f t="shared" ref="M83:M87" si="51">L83*H83</f>
        <v>14.027987548791938</v>
      </c>
      <c r="O83" s="40"/>
      <c r="P83" s="40"/>
      <c r="Q83" s="40"/>
      <c r="S83" s="47"/>
      <c r="T83" s="50"/>
    </row>
    <row r="84" spans="2:20" s="7" customFormat="1" ht="15.75" customHeight="1">
      <c r="C84" s="24">
        <v>46014</v>
      </c>
      <c r="D84" s="24">
        <v>46020</v>
      </c>
      <c r="E84" s="30">
        <v>85233</v>
      </c>
      <c r="F84" s="9">
        <f t="shared" si="50"/>
        <v>174178</v>
      </c>
      <c r="G84" s="9">
        <f>F84+$G$81</f>
        <v>3385639</v>
      </c>
      <c r="H84" s="25">
        <v>35.284199999999998</v>
      </c>
      <c r="I84" s="26">
        <f t="shared" si="43"/>
        <v>3007378.2185999998</v>
      </c>
      <c r="J84" s="26">
        <f>J83+I84</f>
        <v>6130415.0586000001</v>
      </c>
      <c r="L84" s="27">
        <f t="shared" ref="L84:L87" si="52">E84/$F$87</f>
        <v>0.38284769729011048</v>
      </c>
      <c r="M84" s="10">
        <f t="shared" si="51"/>
        <v>13.508474720723715</v>
      </c>
      <c r="O84" s="40"/>
      <c r="P84" s="40"/>
      <c r="Q84" s="40"/>
      <c r="S84" s="47"/>
      <c r="T84" s="50"/>
    </row>
    <row r="85" spans="2:20" s="7" customFormat="1" ht="15.75" customHeight="1">
      <c r="C85" s="24">
        <v>46015</v>
      </c>
      <c r="D85" s="24">
        <v>46021</v>
      </c>
      <c r="E85" s="30">
        <v>48451</v>
      </c>
      <c r="F85" s="9">
        <f t="shared" si="50"/>
        <v>222629</v>
      </c>
      <c r="G85" s="9">
        <f>F85+$G$81</f>
        <v>3434090</v>
      </c>
      <c r="H85" s="25">
        <v>35.209899999999998</v>
      </c>
      <c r="I85" s="26">
        <f t="shared" si="43"/>
        <v>1705954.8648999999</v>
      </c>
      <c r="J85" s="26">
        <f>J84+I85</f>
        <v>7836369.9234999996</v>
      </c>
      <c r="L85" s="27">
        <f t="shared" si="52"/>
        <v>0.21763112622344799</v>
      </c>
      <c r="M85" s="10">
        <f t="shared" si="51"/>
        <v>7.6627701912149808</v>
      </c>
      <c r="O85" s="40"/>
      <c r="P85" s="40"/>
      <c r="Q85" s="40"/>
      <c r="S85" s="47"/>
      <c r="T85" s="50"/>
    </row>
    <row r="86" spans="2:20" s="7" customFormat="1" ht="15.75" customHeight="1" thickBot="1">
      <c r="C86" s="24">
        <v>46016</v>
      </c>
      <c r="D86" s="54" t="s">
        <v>34</v>
      </c>
      <c r="E86" s="30"/>
      <c r="F86" s="9">
        <f t="shared" si="50"/>
        <v>222629</v>
      </c>
      <c r="G86" s="9">
        <f>F86+$G$81</f>
        <v>3434090</v>
      </c>
      <c r="H86" s="25"/>
      <c r="I86" s="26"/>
      <c r="J86" s="26">
        <f>J85+I86</f>
        <v>7836369.9234999996</v>
      </c>
      <c r="L86" s="27">
        <f t="shared" si="52"/>
        <v>0</v>
      </c>
      <c r="M86" s="10">
        <f t="shared" si="51"/>
        <v>0</v>
      </c>
      <c r="O86" s="40"/>
      <c r="P86" s="40"/>
      <c r="Q86" s="40"/>
      <c r="S86" s="47"/>
      <c r="T86" s="50"/>
    </row>
    <row r="87" spans="2:20" s="7" customFormat="1" ht="15.75" customHeight="1" thickBot="1">
      <c r="C87" s="24">
        <v>46017</v>
      </c>
      <c r="D87" s="54" t="s">
        <v>34</v>
      </c>
      <c r="E87" s="30"/>
      <c r="F87" s="31">
        <f>F86+E87</f>
        <v>222629</v>
      </c>
      <c r="G87" s="9">
        <f>F87+$G$81</f>
        <v>3434090</v>
      </c>
      <c r="H87" s="25"/>
      <c r="I87" s="26"/>
      <c r="J87" s="32">
        <f>J86+I87</f>
        <v>7836369.9234999996</v>
      </c>
      <c r="L87" s="27">
        <f t="shared" si="52"/>
        <v>0</v>
      </c>
      <c r="M87" s="10">
        <f t="shared" si="51"/>
        <v>0</v>
      </c>
      <c r="N87" s="33">
        <f>SUM(M83:M87)</f>
        <v>35.199232460730634</v>
      </c>
      <c r="O87" s="40"/>
      <c r="P87" s="40"/>
      <c r="Q87" s="40"/>
      <c r="S87" s="47"/>
      <c r="T87" s="50"/>
    </row>
    <row r="88" spans="2:20" s="7" customFormat="1" ht="15.75" customHeight="1" thickBot="1">
      <c r="B88" s="35"/>
      <c r="C88" s="35"/>
      <c r="D88" s="35"/>
      <c r="E88" s="36"/>
      <c r="F88" s="37"/>
      <c r="G88" s="37"/>
      <c r="H88" s="35"/>
      <c r="I88" s="38"/>
      <c r="J88" s="38"/>
      <c r="K88" s="35"/>
      <c r="L88" s="35"/>
      <c r="M88" s="35"/>
      <c r="N88" s="35"/>
      <c r="O88" s="40"/>
      <c r="P88" s="40"/>
      <c r="Q88" s="40"/>
      <c r="S88" s="47"/>
      <c r="T88" s="50"/>
    </row>
    <row r="89" spans="2:20" s="28" customFormat="1" ht="15.75" customHeight="1" thickBot="1">
      <c r="B89" s="28" t="s">
        <v>17</v>
      </c>
      <c r="E89" s="34"/>
      <c r="G89" s="31">
        <f>F15+F21+F27+F33+F39+F45+F51+F57+F63+F69+F75+F81+F87</f>
        <v>3434090</v>
      </c>
      <c r="H89" s="25"/>
      <c r="I89" s="26"/>
      <c r="J89" s="31">
        <f>J21+J15+J27+J33+J39+J45+J51+J57+J63+J69+J75+J81+J87</f>
        <v>133125668.38869999</v>
      </c>
      <c r="K89" s="7"/>
      <c r="L89" s="27"/>
      <c r="M89" s="10"/>
      <c r="N89" s="33">
        <f>J89/G89</f>
        <v>38.765922963201312</v>
      </c>
      <c r="O89" s="42">
        <f>N89</f>
        <v>38.765922963201312</v>
      </c>
      <c r="P89" s="43">
        <f>J89</f>
        <v>133125668.38869999</v>
      </c>
      <c r="Q89" s="44">
        <f>P89/175000000</f>
        <v>0.76071810507828563</v>
      </c>
      <c r="S89" s="47"/>
      <c r="T89" s="50"/>
    </row>
    <row r="90" spans="2:20" ht="15.75" customHeight="1"/>
    <row r="91" spans="2:20">
      <c r="B91" s="2"/>
    </row>
  </sheetData>
  <mergeCells count="2">
    <mergeCell ref="B2:N2"/>
    <mergeCell ref="S6:T7"/>
  </mergeCells>
  <pageMargins left="0.70866141732283472" right="0.70866141732283472" top="0.74803149606299213" bottom="0.74803149606299213" header="0.31496062992125984" footer="0.31496062992125984"/>
  <pageSetup paperSize="9" scale="36" fitToHeight="0" orientation="portrait" r:id="rId1"/>
  <headerFooter>
    <oddHeader>&amp;L&amp;"Aptos,Bold"&amp;14&amp;K05+000Arcadis Investor Relations</oddHeader>
    <oddFooter>&amp;C&amp;"Aptos,Regular"&amp;12&amp;P&amp;R&amp;"Aptos,Regular"&amp;12&amp;D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EDC542-E39B-43F3-B98F-3C8190321B3E}">
  <dimension ref="A1"/>
  <sheetViews>
    <sheetView workbookViewId="0"/>
  </sheetViews>
  <sheetFormatPr baseColWidth="10" defaultColWidth="8.83203125"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2776074a-4dc2-45d2-85f4-c3e2cfb7286c">
      <UserInfo>
        <DisplayName>Floyd Dayco</DisplayName>
        <AccountId>26</AccountId>
        <AccountType/>
      </UserInfo>
      <UserInfo>
        <DisplayName>Reyes, Mark Jhoscelle</DisplayName>
        <AccountId>23</AccountId>
        <AccountType/>
      </UserInfo>
    </SharedWithUsers>
    <TaxCatchAll xmlns="2776074a-4dc2-45d2-85f4-c3e2cfb7286c" xsi:nil="true"/>
    <lcf76f155ced4ddcb4097134ff3c332f xmlns="da5c6598-de5f-4984-adb7-66522e738f58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E9FF9F16DD2714284860E4904EA6429" ma:contentTypeVersion="16" ma:contentTypeDescription="Create a new document." ma:contentTypeScope="" ma:versionID="f8591d572f4a10668f33e921a808bef9">
  <xsd:schema xmlns:xsd="http://www.w3.org/2001/XMLSchema" xmlns:xs="http://www.w3.org/2001/XMLSchema" xmlns:p="http://schemas.microsoft.com/office/2006/metadata/properties" xmlns:ns2="da5c6598-de5f-4984-adb7-66522e738f58" xmlns:ns3="2776074a-4dc2-45d2-85f4-c3e2cfb7286c" targetNamespace="http://schemas.microsoft.com/office/2006/metadata/properties" ma:root="true" ma:fieldsID="cf91589952c0cd44ba58c45fc3ad35d8" ns2:_="" ns3:_="">
    <xsd:import namespace="da5c6598-de5f-4984-adb7-66522e738f58"/>
    <xsd:import namespace="2776074a-4dc2-45d2-85f4-c3e2cfb7286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5c6598-de5f-4984-adb7-66522e738f5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f35aeea7-e848-442f-a6c3-04e7a31ee3d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76074a-4dc2-45d2-85f4-c3e2cfb7286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250626c4-1027-4aaf-a1e8-a04287d08462}" ma:internalName="TaxCatchAll" ma:showField="CatchAllData" ma:web="2776074a-4dc2-45d2-85f4-c3e2cfb7286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5AC4EEC-4466-4D42-B4F3-F530550AB023}">
  <ds:schemaRefs>
    <ds:schemaRef ds:uri="http://schemas.microsoft.com/office/2006/metadata/properties"/>
    <ds:schemaRef ds:uri="http://schemas.microsoft.com/office/infopath/2007/PartnerControls"/>
    <ds:schemaRef ds:uri="2776074a-4dc2-45d2-85f4-c3e2cfb7286c"/>
    <ds:schemaRef ds:uri="da5c6598-de5f-4984-adb7-66522e738f58"/>
  </ds:schemaRefs>
</ds:datastoreItem>
</file>

<file path=customXml/itemProps2.xml><?xml version="1.0" encoding="utf-8"?>
<ds:datastoreItem xmlns:ds="http://schemas.openxmlformats.org/officeDocument/2006/customXml" ds:itemID="{F1577556-4801-449E-87C4-6012114C160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B90B731-F39D-462C-902F-34E0B60AAAE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a5c6598-de5f-4984-adb7-66522e738f58"/>
    <ds:schemaRef ds:uri="2776074a-4dc2-45d2-85f4-c3e2cfb7286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Arcadis share buy back 175m</vt:lpstr>
      <vt:lpstr>Sheet1</vt:lpstr>
      <vt:lpstr>'Arcadis share buy back 175m'!Print_Area</vt:lpstr>
      <vt:lpstr>'Arcadis share buy back 175m'!Print_Titles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Pullens, Jurgen</dc:creator>
  <cp:keywords/>
  <dc:description/>
  <cp:lastModifiedBy>Baykalöz, Sinem</cp:lastModifiedBy>
  <cp:revision/>
  <cp:lastPrinted>2025-12-29T07:56:22Z</cp:lastPrinted>
  <dcterms:created xsi:type="dcterms:W3CDTF">2021-02-25T16:44:28Z</dcterms:created>
  <dcterms:modified xsi:type="dcterms:W3CDTF">2025-12-29T08:43:32Z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0x0101005E9FF9F16DD2714284860E4904EA6429</vt:lpwstr>
  </property>
</Properties>
</file>